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922" activeTab="9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'Флак'!$A$2:$H$454</definedName>
    <definedName name="Verificationcheck">'Флак'!$O$3:$P$4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<sst xmlns="http://schemas.openxmlformats.org/spreadsheetml/2006/main" count="776" uniqueCount="737">
  <si>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</si>
  <si>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</si>
  <si>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</si>
  <si>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</si>
  <si>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</si>
  <si>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</si>
  <si>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</si>
  <si>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</si>
  <si>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</si>
  <si>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</si>
  <si>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</si>
  <si>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</si>
  <si>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</si>
  <si>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</si>
  <si>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</si>
  <si>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</si>
  <si>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</si>
  <si>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</si>
  <si>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</si>
  <si>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</si>
  <si>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</si>
  <si>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</si>
  <si>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</si>
  <si>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</si>
  <si>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</si>
  <si>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</si>
  <si>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</si>
  <si>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</si>
  <si>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</si>
  <si>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</si>
  <si>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</si>
  <si>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</si>
  <si>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</si>
  <si>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</si>
  <si>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</si>
  <si>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</si>
  <si>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</si>
  <si>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</si>
  <si>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</si>
  <si>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</si>
  <si>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</si>
  <si>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</si>
  <si>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</si>
  <si>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</si>
  <si>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</si>
  <si>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</si>
  <si>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</si>
  <si>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</si>
  <si>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</si>
  <si>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</si>
  <si>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</si>
  <si>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</si>
  <si>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</si>
  <si>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</si>
  <si>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</si>
  <si>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</si>
  <si>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</si>
  <si>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</si>
  <si>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</si>
  <si>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</si>
  <si>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</si>
  <si>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</si>
  <si>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</si>
  <si>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</si>
  <si>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</si>
  <si>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</si>
  <si>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</si>
  <si>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</si>
  <si>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</si>
  <si>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</si>
  <si>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</si>
  <si>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</si>
  <si>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</si>
  <si>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</si>
  <si>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</si>
  <si>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</si>
  <si>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</si>
  <si>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</si>
  <si>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</si>
  <si>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</si>
  <si>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</si>
  <si>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</si>
  <si>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</si>
  <si>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</si>
  <si>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</si>
  <si>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</si>
  <si>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</si>
  <si>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</si>
  <si>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</si>
  <si>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</si>
  <si>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</si>
  <si>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</si>
  <si>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</si>
  <si>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</si>
  <si>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</si>
  <si>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</si>
  <si>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</si>
  <si>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</si>
  <si>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</si>
  <si>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</si>
  <si>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</si>
  <si>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</si>
  <si>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</si>
  <si>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</si>
  <si>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</si>
  <si>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</si>
  <si>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</si>
  <si>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</si>
  <si>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</si>
  <si>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</si>
  <si>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</si>
  <si>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</si>
  <si>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</si>
  <si>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</si>
  <si>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</si>
  <si>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</si>
  <si>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</si>
  <si>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</si>
  <si>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</si>
  <si>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</si>
  <si>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</si>
  <si>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</si>
  <si>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</si>
  <si>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</si>
  <si>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</si>
  <si>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</si>
  <si>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</si>
  <si>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</si>
  <si>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</si>
  <si>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</si>
  <si>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</si>
  <si>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</si>
  <si>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</si>
  <si>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</si>
  <si>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</si>
  <si>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</si>
  <si>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</si>
  <si>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</si>
  <si>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</si>
  <si>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</si>
  <si>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</si>
  <si>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</si>
  <si>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</si>
  <si>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</si>
  <si>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</si>
  <si>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</si>
  <si>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</si>
  <si>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</si>
  <si>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</si>
  <si>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</si>
  <si>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</si>
  <si>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</si>
  <si>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</si>
  <si>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</si>
  <si>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</si>
  <si>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</si>
  <si>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</si>
  <si>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</si>
  <si>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</si>
  <si>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</si>
  <si>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</si>
  <si>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</si>
  <si>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</si>
  <si>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</si>
  <si>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</si>
  <si>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</si>
  <si>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</si>
  <si>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</si>
  <si>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</si>
  <si>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</si>
  <si>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</si>
  <si>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</si>
  <si>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</si>
  <si>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</si>
  <si>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</si>
  <si>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</si>
  <si>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</si>
  <si>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</si>
  <si>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</si>
  <si>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</si>
  <si>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</si>
  <si>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</si>
  <si>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</si>
  <si>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</si>
  <si>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</si>
  <si>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</si>
  <si>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</si>
  <si>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</si>
  <si>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</si>
  <si>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</si>
  <si>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</si>
  <si>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</si>
  <si>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</si>
  <si>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</si>
  <si>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</si>
  <si>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</si>
  <si>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</si>
  <si>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</si>
  <si>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</si>
  <si>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</si>
  <si>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</si>
  <si>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</si>
  <si>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</si>
  <si>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</si>
  <si>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</si>
  <si>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</si>
  <si>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</si>
  <si>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</si>
  <si>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</si>
  <si>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</si>
  <si>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</si>
  <si>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</si>
  <si>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</si>
  <si>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</si>
  <si>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</si>
  <si>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</si>
  <si>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</si>
  <si>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</si>
  <si>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</si>
  <si>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</si>
  <si>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</si>
  <si>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</si>
  <si>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</si>
  <si>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</si>
  <si>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</si>
  <si>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</si>
  <si>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</si>
  <si>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</si>
  <si>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</si>
  <si>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</si>
  <si>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</si>
  <si>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</si>
  <si>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</si>
  <si>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</si>
  <si>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</si>
  <si>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</si>
  <si>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</si>
  <si>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</si>
  <si>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</si>
  <si>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</si>
  <si>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</si>
  <si>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</si>
  <si>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</si>
  <si>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</si>
  <si>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</si>
  <si>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</si>
  <si>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</si>
  <si>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</si>
  <si>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</si>
  <si>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</si>
  <si>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</si>
  <si>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</si>
  <si>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</si>
  <si>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</si>
  <si>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</si>
  <si>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</si>
  <si>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</si>
  <si>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</si>
  <si>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</si>
  <si>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</si>
  <si>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</si>
  <si>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</si>
  <si>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</si>
  <si>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</si>
  <si>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</si>
  <si>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</si>
  <si>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</si>
  <si>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</si>
  <si>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</si>
  <si>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</si>
  <si>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</si>
  <si>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</si>
  <si>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</si>
  <si>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</si>
  <si>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</si>
  <si>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</si>
  <si>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</si>
  <si>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</si>
  <si>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</si>
  <si>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</si>
  <si>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</si>
  <si>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</si>
  <si>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</si>
  <si>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</si>
  <si>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</si>
  <si>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</si>
  <si>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</si>
  <si>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</si>
  <si>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</si>
  <si>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</si>
  <si>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</si>
  <si>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</si>
  <si>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</si>
  <si>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</si>
  <si>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</si>
  <si>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</si>
  <si>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</si>
  <si>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</si>
  <si>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</si>
  <si>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</si>
  <si>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</si>
  <si>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</si>
  <si>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</si>
  <si>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</si>
  <si>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</si>
  <si>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</si>
  <si>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</si>
  <si>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</si>
  <si>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</si>
  <si>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</si>
  <si>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</si>
  <si>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</si>
  <si>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</si>
  <si>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</si>
  <si>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</si>
  <si>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</si>
  <si>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</si>
  <si>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</si>
  <si>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</si>
  <si>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</si>
  <si>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</si>
  <si>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</si>
  <si>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</si>
  <si>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</si>
  <si>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</si>
  <si>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</si>
  <si>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</si>
  <si>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</si>
  <si>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</si>
  <si>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</si>
  <si>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</si>
  <si>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</si>
  <si>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</si>
  <si>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</si>
  <si>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</si>
  <si>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</si>
  <si>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</si>
  <si>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</si>
  <si>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</si>
  <si>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</si>
  <si>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</si>
  <si>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</si>
  <si>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</si>
  <si>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</si>
  <si>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</si>
  <si>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</si>
  <si>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</si>
  <si>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</si>
  <si>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</si>
  <si>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</si>
  <si>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</si>
  <si>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</si>
  <si>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</si>
  <si>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</si>
  <si>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</si>
  <si>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</si>
  <si>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</si>
  <si>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</si>
  <si>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</si>
  <si>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</si>
  <si>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</si>
  <si>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</si>
  <si>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</si>
  <si>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</si>
  <si>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</si>
  <si>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</si>
  <si>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</si>
  <si>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</si>
  <si>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</si>
  <si>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</si>
  <si>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</si>
  <si>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</si>
  <si>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</si>
  <si>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</si>
  <si>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</si>
  <si>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</si>
  <si>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</si>
  <si>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</si>
  <si>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</si>
  <si>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</si>
  <si>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</si>
  <si>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</si>
  <si>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</si>
  <si>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</si>
  <si>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</si>
  <si>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</si>
  <si>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</si>
  <si>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</si>
  <si>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</si>
  <si>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</si>
  <si>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</si>
  <si>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</si>
  <si>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</si>
  <si>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</si>
  <si>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</si>
  <si>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</si>
  <si>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</si>
  <si>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</si>
  <si>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</si>
  <si>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</si>
  <si>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</si>
  <si>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</si>
  <si>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</si>
  <si>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</si>
  <si>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</si>
  <si>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</si>
  <si>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</si>
  <si>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</si>
  <si>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</si>
  <si>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</si>
  <si>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</si>
  <si>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</si>
  <si>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</si>
  <si>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</si>
  <si>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</si>
  <si>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</si>
  <si>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</si>
  <si>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</si>
  <si>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</si>
  <si>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</si>
  <si>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</si>
  <si>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</si>
  <si>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</si>
  <si>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</si>
  <si>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</si>
  <si>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</si>
  <si>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</si>
  <si>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</si>
  <si>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</si>
  <si>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</si>
  <si>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</si>
  <si>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</si>
  <si>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</si>
  <si>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</si>
  <si>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</si>
  <si>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</si>
  <si>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</si>
  <si>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</si>
  <si>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</si>
  <si>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</si>
  <si>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</si>
  <si>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</si>
  <si>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</si>
  <si>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</si>
  <si>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</si>
  <si>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</si>
  <si>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</si>
  <si>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</si>
  <si>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</si>
  <si>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</si>
  <si>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</si>
  <si>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</si>
  <si>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</si>
  <si>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</si>
  <si>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</si>
  <si>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</si>
  <si>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</si>
  <si>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</si>
  <si>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</si>
  <si>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</si>
  <si>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</si>
  <si>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</si>
  <si>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</si>
  <si>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</si>
  <si>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</si>
  <si>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</si>
  <si>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</si>
  <si>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</si>
  <si>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</si>
  <si>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</si>
  <si>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</si>
  <si>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</si>
  <si>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</si>
  <si>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</si>
  <si>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</si>
  <si>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</si>
  <si>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</si>
  <si>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</si>
  <si>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</si>
  <si>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</si>
  <si>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</si>
  <si>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</si>
  <si>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</si>
  <si>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</si>
  <si>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</si>
  <si>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</si>
  <si>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</si>
  <si>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</si>
  <si>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</si>
  <si>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</si>
  <si>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</si>
  <si>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</si>
  <si>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</si>
  <si>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</si>
  <si>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</si>
  <si>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</si>
  <si>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</si>
  <si>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</si>
  <si>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</si>
  <si>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</si>
  <si>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</si>
  <si>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</si>
  <si>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</si>
  <si>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</si>
  <si>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</si>
  <si>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</si>
  <si>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</si>
  <si>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</si>
  <si>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</si>
  <si>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</si>
  <si>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</si>
  <si>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</si>
  <si>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</si>
  <si>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</si>
  <si>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</si>
  <si>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</si>
  <si>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</si>
  <si>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</si>
  <si>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</si>
  <si>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</si>
  <si>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</si>
  <si>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</si>
  <si>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</si>
  <si>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</si>
  <si>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</si>
  <si>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</si>
  <si>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</si>
  <si>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</si>
  <si>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</si>
  <si>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</si>
  <si>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</si>
  <si>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</si>
  <si>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</si>
  <si>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</si>
  <si>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</si>
  <si>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</si>
  <si>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</si>
  <si>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</si>
  <si>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</si>
  <si>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</si>
  <si>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</si>
  <si>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</si>
  <si>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</si>
  <si>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</si>
  <si>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</si>
  <si>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</si>
  <si>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</si>
  <si>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</si>
  <si>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</si>
  <si>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</si>
  <si>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</si>
  <si>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</si>
  <si>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</si>
  <si>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</si>
  <si>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</si>
  <si>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</si>
  <si>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</si>
  <si>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</si>
  <si>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</si>
  <si>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</si>
  <si>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</si>
  <si>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</si>
  <si>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</si>
  <si>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</si>
  <si>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</si>
  <si>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</si>
  <si>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</si>
  <si>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</si>
  <si>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</si>
  <si>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</si>
  <si>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</si>
  <si>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</si>
  <si>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</si>
  <si>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</si>
  <si>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</si>
  <si>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</si>
  <si>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</si>
  <si>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</si>
  <si>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</si>
  <si>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</si>
  <si>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</si>
  <si>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</si>
  <si>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</si>
  <si>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</si>
  <si>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</si>
  <si>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</si>
  <si>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</si>
  <si>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</si>
  <si>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</si>
  <si>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</si>
  <si>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</si>
  <si>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</si>
  <si>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</si>
  <si>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</si>
  <si>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</si>
  <si>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</si>
  <si>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</si>
  <si>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</si>
  <si>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</si>
  <si>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</si>
  <si>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</si>
  <si>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</si>
  <si>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</si>
  <si>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</si>
  <si>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</si>
  <si>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</si>
  <si>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</si>
  <si>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</si>
  <si>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</si>
  <si>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</si>
  <si>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</si>
  <si>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</si>
  <si>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</si>
  <si>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</si>
  <si>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</si>
  <si>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</si>
  <si>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</si>
  <si>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</si>
  <si>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</si>
  <si>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</si>
  <si>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</si>
  <si>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</si>
  <si>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</si>
  <si>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</si>
  <si>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</si>
  <si>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</si>
  <si>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</si>
  <si>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</si>
  <si>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</si>
  <si>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</si>
  <si>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</si>
  <si>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</si>
  <si>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</si>
  <si>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</si>
  <si>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</si>
  <si>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</si>
  <si>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</si>
  <si>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</si>
  <si>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</si>
  <si>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</si>
  <si>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</si>
  <si>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</si>
  <si>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</si>
  <si>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</si>
  <si>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</si>
  <si>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</si>
  <si>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</si>
  <si>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</si>
  <si>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</si>
  <si>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</si>
  <si>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</si>
  <si>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</si>
  <si>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</si>
  <si>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</si>
  <si>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</si>
  <si>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</si>
  <si>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</si>
  <si>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</si>
  <si>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</si>
  <si>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</si>
  <si>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</si>
  <si>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</si>
  <si>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</si>
  <si>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</si>
  <si>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</si>
  <si>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</si>
  <si>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</si>
  <si>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</si>
  <si>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</si>
  <si>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</si>
  <si>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</si>
  <si>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</si>
  <si>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</si>
  <si>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</si>
  <si>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</si>
  <si>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</si>
  <si>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</si>
  <si>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</si>
  <si>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</si>
  <si>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</si>
  <si>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</si>
  <si>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</si>
  <si>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</si>
  <si>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</si>
  <si>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</si>
  <si>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</si>
  <si>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</si>
  <si>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</si>
  <si>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</si>
  <si>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</si>
  <si>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</si>
  <si>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</si>
  <si>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</si>
  <si>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</si>
  <si>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</si>
  <si>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</si>
  <si>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</si>
  <si>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</si>
  <si>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</si>
  <si>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</si>
  <si>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</si>
  <si>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</si>
  <si>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</si>
  <si>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</si>
  <si>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</si>
  <si>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</si>
  <si>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</si>
  <si>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</si>
  <si>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</si>
  <si>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</si>
  <si>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</si>
  <si>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</si>
  <si>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</si>
  <si>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</si>
  <si>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</si>
  <si>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</si>
  <si>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</si>
  <si>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</si>
  <si>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</si>
  <si>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</si>
  <si>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</si>
  <si>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</si>
  <si>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</si>
  <si>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</si>
  <si>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</si>
  <si>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</si>
  <si>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</si>
  <si>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</si>
  <si>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</si>
  <si>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</si>
  <si>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</si>
  <si>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</si>
  <si>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>муниципальное образовательное бюджетное учреждение Детско - ююношеская спортивная школа муниципальногго района Гафурийский район Республики Башкортостан</t>
  </si>
  <si>
    <t>453050 Республика Башкортостан Гафурийскй район с. Красноусольский ул. Коммунистическая 14/1</t>
  </si>
  <si>
    <t>заместитель директора по учебно- спортивной работе</t>
  </si>
  <si>
    <t>Клементьева Е. А.</t>
  </si>
  <si>
    <t>8(34740)2-21-47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</si>
</sst>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\(00\)"/>
    <numFmt numFmtId="166" formatCode="[$-F800]dddd\,\ mmmm\ dd\,\ yyyy"/>
    <numFmt numFmtId="167" formatCode="0000000"/>
    <numFmt numFmtId="168" formatCode="[$-FC19]d\ mmmm\ yyyy\ &quot;г.&quot;"/>
  </numFmts>
  <fonts count="46">
    <font>
      <sz val="10"/>
      <name val="Times New Roman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2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64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wrapText="1"/>
    </xf>
    <xf numFmtId="165" fontId="0" fillId="0" borderId="0" xfId="0" applyNumberFormat="1" applyFont="1" applyAlignment="1">
      <alignment horizontal="center"/>
    </xf>
    <xf numFmtId="0" fontId="2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6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10" fillId="34" borderId="0" xfId="0" applyFont="1" applyFill="1" applyAlignment="1" applyProtection="1">
      <alignment/>
      <protection hidden="1"/>
    </xf>
    <xf numFmtId="0" fontId="11" fillId="34" borderId="0" xfId="0" applyFont="1" applyFill="1" applyAlignment="1" applyProtection="1">
      <alignment/>
      <protection hidden="1"/>
    </xf>
    <xf numFmtId="0" fontId="12" fillId="34" borderId="0" xfId="0" applyFont="1" applyFill="1" applyAlignment="1" applyProtection="1">
      <alignment/>
      <protection hidden="1"/>
    </xf>
    <xf numFmtId="0" fontId="0" fillId="34" borderId="0" xfId="0" applyFill="1" applyAlignment="1">
      <alignment/>
    </xf>
    <xf numFmtId="0" fontId="10" fillId="35" borderId="0" xfId="0" applyFont="1" applyFill="1" applyAlignment="1" applyProtection="1">
      <alignment/>
      <protection hidden="1"/>
    </xf>
    <xf numFmtId="0" fontId="8" fillId="35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6" borderId="0" xfId="0" applyFont="1" applyFill="1" applyAlignment="1">
      <alignment/>
    </xf>
    <xf numFmtId="3" fontId="0" fillId="36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0" fillId="36" borderId="0" xfId="0" applyFill="1" applyAlignment="1">
      <alignment/>
    </xf>
    <xf numFmtId="167" fontId="0" fillId="0" borderId="0" xfId="0" applyNumberFormat="1" applyFont="1" applyAlignment="1" quotePrefix="1">
      <alignment/>
    </xf>
    <xf numFmtId="167" fontId="0" fillId="36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2" fillId="33" borderId="18" xfId="0" applyNumberFormat="1" applyFont="1" applyFill="1" applyBorder="1" applyAlignment="1" applyProtection="1">
      <alignment horizontal="right" wrapText="1"/>
      <protection locked="0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" fontId="0" fillId="33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167" fontId="0" fillId="0" borderId="24" xfId="0" applyNumberFormat="1" applyFont="1" applyBorder="1" applyAlignment="1">
      <alignment horizontal="center" vertical="center"/>
    </xf>
    <xf numFmtId="167" fontId="0" fillId="0" borderId="25" xfId="0" applyNumberFormat="1" applyFont="1" applyBorder="1" applyAlignment="1">
      <alignment horizontal="center" vertical="center"/>
    </xf>
    <xf numFmtId="167" fontId="0" fillId="0" borderId="2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33" borderId="24" xfId="0" applyFont="1" applyFill="1" applyBorder="1" applyAlignment="1" applyProtection="1">
      <alignment horizontal="center" vertical="center"/>
      <protection locked="0"/>
    </xf>
    <xf numFmtId="0" fontId="0" fillId="33" borderId="25" xfId="0" applyFont="1" applyFill="1" applyBorder="1" applyAlignment="1" applyProtection="1">
      <alignment horizontal="center" vertical="center"/>
      <protection locked="0"/>
    </xf>
    <xf numFmtId="0" fontId="0" fillId="33" borderId="26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8" fillId="0" borderId="2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33" borderId="22" xfId="0" applyFont="1" applyFill="1" applyBorder="1" applyAlignment="1" applyProtection="1">
      <alignment horizontal="left" vertical="center"/>
      <protection locked="0"/>
    </xf>
    <xf numFmtId="0" fontId="8" fillId="33" borderId="23" xfId="0" applyFont="1" applyFill="1" applyBorder="1" applyAlignment="1" applyProtection="1">
      <alignment horizontal="left" vertical="center"/>
      <protection locked="0"/>
    </xf>
    <xf numFmtId="0" fontId="8" fillId="33" borderId="18" xfId="0" applyFont="1" applyFill="1" applyBorder="1" applyAlignment="1" applyProtection="1">
      <alignment horizontal="left" vertical="center"/>
      <protection locked="0"/>
    </xf>
    <xf numFmtId="0" fontId="8" fillId="33" borderId="12" xfId="0" applyFont="1" applyFill="1" applyBorder="1" applyAlignment="1" applyProtection="1">
      <alignment horizontal="left" vertical="center"/>
      <protection locked="0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166" fontId="2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24">
      <selection activeCell="V38" sqref="V38:AQ38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104" t="s">
        <v>90</v>
      </c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6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117" t="s">
        <v>91</v>
      </c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9"/>
    </row>
    <row r="16" ht="15" customHeight="1" thickBot="1"/>
    <row r="17" spans="8:80" ht="15" customHeight="1" thickBot="1">
      <c r="H17" s="98" t="s">
        <v>186</v>
      </c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100"/>
    </row>
    <row r="18" ht="19.5" customHeight="1" thickBot="1"/>
    <row r="19" spans="11:77" ht="15" customHeight="1">
      <c r="K19" s="120" t="s">
        <v>103</v>
      </c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2"/>
    </row>
    <row r="20" spans="11:77" ht="15" customHeight="1" thickBot="1">
      <c r="K20" s="123" t="s">
        <v>92</v>
      </c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07">
        <v>2018</v>
      </c>
      <c r="AR20" s="107"/>
      <c r="AS20" s="107"/>
      <c r="AT20" s="87" t="s">
        <v>93</v>
      </c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8"/>
    </row>
    <row r="21" ht="19.5" customHeight="1" thickBot="1"/>
    <row r="22" spans="1:84" ht="15.75" customHeight="1" thickBot="1">
      <c r="A22" s="112" t="s">
        <v>94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4"/>
      <c r="AY22" s="98" t="s">
        <v>95</v>
      </c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6"/>
      <c r="BP22" s="35"/>
      <c r="BR22" s="95" t="s">
        <v>102</v>
      </c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7"/>
    </row>
    <row r="23" spans="1:87" ht="15" customHeight="1">
      <c r="A23" s="89" t="s">
        <v>158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1"/>
      <c r="AY23" s="92" t="s">
        <v>157</v>
      </c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4"/>
      <c r="BO23" s="111" t="s">
        <v>185</v>
      </c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</row>
    <row r="24" spans="1:87" ht="39.75" customHeight="1">
      <c r="A24" s="108" t="s">
        <v>159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10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</row>
    <row r="25" spans="1:87" ht="15" customHeight="1">
      <c r="A25" s="101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3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</row>
    <row r="26" spans="1:87" ht="15.75" thickBot="1">
      <c r="A26" s="101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3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</row>
    <row r="27" spans="1:84" ht="15" customHeight="1" thickBot="1">
      <c r="A27" s="134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6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98" t="s">
        <v>96</v>
      </c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100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137" t="s">
        <v>97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41" t="s">
        <v>732</v>
      </c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2"/>
    </row>
    <row r="30" spans="1:87" ht="15.75" customHeight="1" thickBot="1">
      <c r="A30" s="137" t="s">
        <v>98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51"/>
      <c r="W30" s="151"/>
      <c r="X30" s="139" t="s">
        <v>733</v>
      </c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40"/>
    </row>
    <row r="31" spans="1:87" ht="15.75" customHeight="1" thickBot="1">
      <c r="A31" s="92" t="s">
        <v>99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143" t="s">
        <v>100</v>
      </c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5"/>
    </row>
    <row r="32" spans="1:87" ht="12.75">
      <c r="A32" s="92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46" t="s">
        <v>101</v>
      </c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47"/>
      <c r="AR32" s="92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4"/>
      <c r="BN32" s="92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4"/>
    </row>
    <row r="33" spans="1:87" ht="12.75">
      <c r="A33" s="92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146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47"/>
      <c r="AR33" s="92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4"/>
      <c r="BN33" s="92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4"/>
    </row>
    <row r="34" spans="1:87" ht="12.75">
      <c r="A34" s="92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146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47"/>
      <c r="AR34" s="92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4"/>
      <c r="BN34" s="92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4"/>
    </row>
    <row r="35" spans="1:87" ht="12.75">
      <c r="A35" s="92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146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47"/>
      <c r="AR35" s="92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4"/>
      <c r="BN35" s="92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4"/>
    </row>
    <row r="36" spans="1:87" ht="12.75">
      <c r="A36" s="92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146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47"/>
      <c r="AR36" s="92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4"/>
      <c r="BN36" s="148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50"/>
    </row>
    <row r="37" spans="1:87" ht="13.5" thickBot="1">
      <c r="A37" s="128">
        <v>1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30"/>
      <c r="V37" s="128">
        <v>2</v>
      </c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30"/>
      <c r="AR37" s="128">
        <v>3</v>
      </c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30"/>
      <c r="BN37" s="128">
        <v>4</v>
      </c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30"/>
    </row>
    <row r="38" spans="1:87" ht="15" customHeight="1" thickBot="1">
      <c r="A38" s="125">
        <v>609537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7"/>
      <c r="V38" s="131">
        <v>50800823</v>
      </c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3"/>
      <c r="AR38" s="131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3"/>
      <c r="BN38" s="131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3"/>
    </row>
  </sheetData>
  <sheetProtection password="E2BC" sheet="1" objects="1" scenarios="1" selectLockedCells="1"/>
  <mergeCells count="35">
    <mergeCell ref="A30:W30"/>
    <mergeCell ref="A37:U37"/>
    <mergeCell ref="AR38:BM38"/>
    <mergeCell ref="A38:U38"/>
    <mergeCell ref="V37:AQ37"/>
    <mergeCell ref="V38:AQ38"/>
    <mergeCell ref="A27:AX27"/>
    <mergeCell ref="BS27:CE27"/>
    <mergeCell ref="BN37:CI37"/>
    <mergeCell ref="AR37:BM37"/>
    <mergeCell ref="A31:U36"/>
    <mergeCell ref="A29:W29"/>
    <mergeCell ref="BN38:CI38"/>
    <mergeCell ref="X30:CI30"/>
    <mergeCell ref="X29:CI29"/>
    <mergeCell ref="V31:CI31"/>
    <mergeCell ref="V32:AQ36"/>
    <mergeCell ref="AR32:BM36"/>
    <mergeCell ref="BN32:CI36"/>
    <mergeCell ref="A26:AX26"/>
    <mergeCell ref="H12:CB12"/>
    <mergeCell ref="AQ20:AS20"/>
    <mergeCell ref="A24:AX24"/>
    <mergeCell ref="A25:AX25"/>
    <mergeCell ref="BO23:CI26"/>
    <mergeCell ref="A22:AX22"/>
    <mergeCell ref="AY22:BM22"/>
    <mergeCell ref="E15:CE15"/>
    <mergeCell ref="K19:BY19"/>
    <mergeCell ref="K20:AP20"/>
    <mergeCell ref="AT20:BY20"/>
    <mergeCell ref="A23:AX23"/>
    <mergeCell ref="AY23:BM23"/>
    <mergeCell ref="BR22:CF22"/>
    <mergeCell ref="H17:CB17"/>
  </mergeCells>
  <dataValidations count="1">
    <dataValidation type="list" allowBlank="1" showInputMessage="1" showErrorMessage="1" errorTitle="Ошибка ввода" error="Выберите значение из списка" sqref="AQ20:AS20">
      <formula1>"2016,2017,2018,2019,2020"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9"/>
  <sheetViews>
    <sheetView showGridLines="0" tabSelected="1" zoomScalePageLayoutView="0" workbookViewId="0" topLeftCell="A17">
      <selection activeCell="S45" sqref="S45:U45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 t="s">
        <v>175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73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691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74</v>
      </c>
      <c r="Q19" s="1" t="s">
        <v>75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176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10587</v>
      </c>
      <c r="Q21" s="66"/>
    </row>
    <row r="22" spans="1:17" ht="25.5">
      <c r="A22" s="3" t="s">
        <v>76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9372</v>
      </c>
      <c r="Q22" s="66"/>
    </row>
    <row r="23" spans="1:17" ht="15.75">
      <c r="A23" s="3" t="s">
        <v>104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7104</v>
      </c>
      <c r="Q23" s="66"/>
    </row>
    <row r="24" spans="1:17" ht="25.5">
      <c r="A24" s="7" t="s">
        <v>105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947</v>
      </c>
      <c r="Q24" s="66"/>
    </row>
    <row r="25" spans="1:17" ht="15.75">
      <c r="A25" s="7" t="s">
        <v>106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5395</v>
      </c>
      <c r="Q25" s="66"/>
    </row>
    <row r="26" spans="1:17" ht="15.75">
      <c r="A26" s="7" t="s">
        <v>107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  <c r="Q26" s="66"/>
    </row>
    <row r="27" spans="1:17" ht="15.75">
      <c r="A27" s="7" t="s">
        <v>108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  <c r="Q27" s="66"/>
    </row>
    <row r="28" spans="1:17" ht="15.75">
      <c r="A28" s="7" t="s">
        <v>109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762</v>
      </c>
      <c r="Q28" s="66"/>
    </row>
    <row r="29" spans="1:17" ht="15.75">
      <c r="A29" s="3" t="s">
        <v>110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7</v>
      </c>
      <c r="Q29" s="66"/>
    </row>
    <row r="30" spans="1:17" ht="15.75">
      <c r="A30" s="3" t="s">
        <v>111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2261</v>
      </c>
      <c r="Q30" s="66"/>
    </row>
    <row r="31" spans="1:17" ht="15.75">
      <c r="A31" s="3" t="s">
        <v>77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1185</v>
      </c>
      <c r="Q31" s="66"/>
    </row>
    <row r="32" spans="1:17" ht="15.75">
      <c r="A32" s="3" t="s">
        <v>81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32</v>
      </c>
      <c r="Q32" s="66"/>
    </row>
    <row r="33" spans="1:17" ht="15.75">
      <c r="A33" s="3" t="s">
        <v>82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/>
      <c r="Q33" s="66"/>
    </row>
    <row r="34" spans="1:17" ht="15.75">
      <c r="A34" s="3" t="s">
        <v>83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322</v>
      </c>
      <c r="Q34" s="66"/>
    </row>
    <row r="35" spans="1:17" ht="15.75">
      <c r="A35" s="3" t="s">
        <v>84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/>
      <c r="Q35" s="66"/>
    </row>
    <row r="36" spans="1:17" ht="15.75">
      <c r="A36" s="3" t="s">
        <v>85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406</v>
      </c>
      <c r="Q36" s="66"/>
    </row>
    <row r="37" spans="1:17" ht="15.75">
      <c r="A37" s="3" t="s">
        <v>86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425</v>
      </c>
      <c r="Q37" s="66"/>
    </row>
    <row r="38" spans="1:17" ht="15.75">
      <c r="A38" s="3" t="s">
        <v>78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/>
      <c r="Q38" s="66"/>
    </row>
    <row r="39" spans="1:17" ht="15.75">
      <c r="A39" s="3" t="s">
        <v>79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30</v>
      </c>
      <c r="Q39" s="66"/>
    </row>
    <row r="40" spans="1:17" ht="15.75">
      <c r="A40" s="3" t="s">
        <v>80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760</v>
      </c>
      <c r="Q40" s="66"/>
    </row>
    <row r="44" spans="1:15" s="5" customFormat="1" ht="38.25" customHeight="1">
      <c r="A44" s="165" t="s">
        <v>88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</row>
    <row r="45" spans="1:23" s="5" customFormat="1" ht="15.75">
      <c r="A45" s="166" t="s">
        <v>89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3" t="s">
        <v>734</v>
      </c>
      <c r="Q45" s="163"/>
      <c r="S45" s="163" t="s">
        <v>735</v>
      </c>
      <c r="T45" s="163"/>
      <c r="U45" s="163"/>
      <c r="W45" s="33"/>
    </row>
    <row r="46" spans="16:23" s="5" customFormat="1" ht="12.75">
      <c r="P46" s="129" t="s">
        <v>7</v>
      </c>
      <c r="Q46" s="129"/>
      <c r="S46" s="129" t="s">
        <v>87</v>
      </c>
      <c r="T46" s="129"/>
      <c r="U46" s="129"/>
      <c r="W46" s="21" t="s">
        <v>8</v>
      </c>
    </row>
    <row r="47" s="5" customFormat="1" ht="12.75"/>
    <row r="48" spans="15:21" s="5" customFormat="1" ht="15.75">
      <c r="O48" s="32"/>
      <c r="P48" s="163" t="s">
        <v>736</v>
      </c>
      <c r="Q48" s="163"/>
      <c r="S48" s="164">
        <v>43486</v>
      </c>
      <c r="T48" s="164"/>
      <c r="U48" s="164"/>
    </row>
    <row r="49" spans="16:21" s="5" customFormat="1" ht="12.75">
      <c r="P49" s="129" t="s">
        <v>9</v>
      </c>
      <c r="Q49" s="129"/>
      <c r="S49" s="162" t="s">
        <v>10</v>
      </c>
      <c r="T49" s="129"/>
      <c r="U49" s="129"/>
    </row>
  </sheetData>
  <sheetProtection password="E2BC" sheet="1" objects="1" scenarios="1" selectLockedCells="1"/>
  <mergeCells count="12">
    <mergeCell ref="A17:Q17"/>
    <mergeCell ref="A18:Q18"/>
    <mergeCell ref="P45:Q45"/>
    <mergeCell ref="S45:U45"/>
    <mergeCell ref="A44:O44"/>
    <mergeCell ref="A45:O45"/>
    <mergeCell ref="P49:Q49"/>
    <mergeCell ref="S49:U49"/>
    <mergeCell ref="P46:Q46"/>
    <mergeCell ref="S46:U46"/>
    <mergeCell ref="P48:Q48"/>
    <mergeCell ref="S48:U48"/>
  </mergeCells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2" t="s">
        <v>117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116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664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656</v>
      </c>
      <c r="P18" s="167" t="s">
        <v>665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666</v>
      </c>
      <c r="Q19" s="10" t="s">
        <v>113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669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>
      <c r="A22" s="59" t="s">
        <v>676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>
      <c r="A23" s="59" t="s">
        <v>677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>
      <c r="A24" s="59" t="s">
        <v>678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>
      <c r="A25" s="59" t="s">
        <v>679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>
      <c r="A26" s="59" t="s">
        <v>680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>
      <c r="A27" s="59" t="s">
        <v>681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>
      <c r="A28" s="59" t="s">
        <v>682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>
      <c r="A29" s="59" t="s">
        <v>683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>
      <c r="A30" s="58" t="s">
        <v>114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>
      <c r="A31" s="58" t="s">
        <v>115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116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700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656</v>
      </c>
      <c r="P19" s="1" t="s">
        <v>118</v>
      </c>
      <c r="Q19" s="1" t="s">
        <v>119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666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120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700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28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121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55"/>
  <sheetViews>
    <sheetView zoomScalePageLayoutView="0" workbookViewId="0" topLeftCell="A1">
      <selection activeCell="A1" sqref="A1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187</v>
      </c>
      <c r="B1" s="69"/>
      <c r="C1" s="69"/>
      <c r="D1" s="68"/>
      <c r="E1" s="69"/>
      <c r="F1" s="69"/>
      <c r="G1" s="69"/>
      <c r="H1" s="69"/>
      <c r="J1" s="70" t="s">
        <v>188</v>
      </c>
      <c r="K1" s="70"/>
      <c r="L1" s="71"/>
      <c r="M1" s="71"/>
      <c r="O1" s="70" t="s">
        <v>189</v>
      </c>
      <c r="P1" s="71"/>
    </row>
    <row r="2" spans="1:16" ht="12.75">
      <c r="A2" s="72" t="s">
        <v>190</v>
      </c>
      <c r="B2" s="72" t="s">
        <v>191</v>
      </c>
      <c r="C2" s="72" t="s">
        <v>192</v>
      </c>
      <c r="D2" s="72" t="s">
        <v>193</v>
      </c>
      <c r="E2" s="72" t="s">
        <v>194</v>
      </c>
      <c r="F2" s="72" t="s">
        <v>195</v>
      </c>
      <c r="G2" s="72" t="s">
        <v>196</v>
      </c>
      <c r="H2" s="72" t="s">
        <v>197</v>
      </c>
      <c r="J2" s="73" t="s">
        <v>198</v>
      </c>
      <c r="K2" s="73" t="s">
        <v>200</v>
      </c>
      <c r="L2" s="73" t="s">
        <v>194</v>
      </c>
      <c r="M2" s="73" t="s">
        <v>201</v>
      </c>
      <c r="O2" s="74" t="s">
        <v>202</v>
      </c>
      <c r="P2" s="74" t="s">
        <v>203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57</v>
      </c>
      <c r="F3" s="75"/>
      <c r="G3" s="75"/>
      <c r="H3" s="76">
        <f>SUM(H4:H11,H12,H14,H105,H112,H114,H123,H411,H438,H441,H450)</f>
        <v>57</v>
      </c>
      <c r="J3" s="5" t="s">
        <v>204</v>
      </c>
      <c r="K3" s="5">
        <v>1</v>
      </c>
      <c r="L3" s="5" t="s">
        <v>205</v>
      </c>
      <c r="M3" s="5" t="s">
        <v>102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206</v>
      </c>
      <c r="H4" s="5">
        <f>IF(LEN(P_1)&lt;&gt;0,0,1)</f>
        <v>0</v>
      </c>
      <c r="J4" s="5" t="s">
        <v>207</v>
      </c>
      <c r="K4" s="5">
        <v>2</v>
      </c>
      <c r="L4" s="5" t="s">
        <v>208</v>
      </c>
      <c r="M4" s="5" t="str">
        <f>IF(P_1=0,"Нет данных",P_1)</f>
        <v>муниципальное образовательное бюджетное учреждение Детско - ююношеская спортивная школа муниципальногго района Гафурийский район Республики Башкортостан</v>
      </c>
      <c r="O4" s="77">
        <f ca="1">TODAY()</f>
        <v>43494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209</v>
      </c>
      <c r="H5" s="5">
        <f>IF(LEN(P_2)&lt;&gt;0,0,1)</f>
        <v>0</v>
      </c>
      <c r="J5" s="5" t="s">
        <v>210</v>
      </c>
      <c r="K5" s="5">
        <v>3</v>
      </c>
      <c r="L5" s="5" t="s">
        <v>211</v>
      </c>
      <c r="M5" s="5" t="str">
        <f>IF(P_2=0,"Нет данных",P_2)</f>
        <v>453050 Республика Башкортостан Гафурийскй район с. Красноусольский ул. Коммунистическая 14/1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212</v>
      </c>
      <c r="H6" s="5">
        <f>IF(LEN(P_3)&lt;&gt;0,0,1)</f>
        <v>0</v>
      </c>
      <c r="J6" s="5" t="s">
        <v>213</v>
      </c>
      <c r="K6" s="5">
        <v>4</v>
      </c>
      <c r="L6" s="5" t="s">
        <v>214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215</v>
      </c>
      <c r="H7" s="5">
        <f>IF(LEN(P_4)&lt;&gt;0,0,1)</f>
        <v>0</v>
      </c>
      <c r="J7" s="5" t="s">
        <v>216</v>
      </c>
      <c r="K7" s="5">
        <v>5</v>
      </c>
      <c r="L7" s="5" t="s">
        <v>217</v>
      </c>
      <c r="M7" s="5">
        <f>IF(P_4=0,"Нет данных",P_4)</f>
        <v>50800823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218</v>
      </c>
      <c r="H8" s="5">
        <f>IF(LEN(R_1)&lt;&gt;0,0,1)</f>
        <v>0</v>
      </c>
      <c r="J8" s="78" t="s">
        <v>219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220</v>
      </c>
      <c r="H9" s="5">
        <f>IF(LEN(R_2)&lt;&gt;0,0,1)</f>
        <v>0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221</v>
      </c>
      <c r="H10" s="5">
        <f>IF(LEN(R_3)&lt;&gt;0,0,1)</f>
        <v>0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222</v>
      </c>
      <c r="H11" s="5">
        <f>IF(LEN(R_4)&lt;&gt;0,0,1)</f>
        <v>0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6</v>
      </c>
      <c r="F14" s="75"/>
      <c r="G14" s="75"/>
      <c r="H14" s="75">
        <f>SUM(H15:H104)</f>
        <v>6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224</v>
      </c>
      <c r="H15">
        <f>IF('Раздел 2'!P21=SUM('Раздел 2'!P22:P29),0,1)</f>
        <v>1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225</v>
      </c>
      <c r="H16">
        <f>IF('Раздел 2'!Q21=SUM('Раздел 2'!Q22:Q29),0,1)</f>
        <v>1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226</v>
      </c>
      <c r="H17">
        <f>IF('Раздел 2'!R21=SUM('Раздел 2'!R22:R29),0,1)</f>
        <v>1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227</v>
      </c>
      <c r="H18">
        <f>IF('Раздел 2'!S21=SUM('Раздел 2'!S22:S29),0,1)</f>
        <v>1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228</v>
      </c>
      <c r="H19">
        <f>IF('Раздел 2'!T21=SUM('Раздел 2'!T22:T29),0,1)</f>
        <v>1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229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230</v>
      </c>
      <c r="H21">
        <f>IF('Раздел 2'!V21=SUM('Раздел 2'!V22:V29),0,1)</f>
        <v>0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231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232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233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234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235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236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237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238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239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240</v>
      </c>
      <c r="H31">
        <f>IF('Раздел 2'!P21&gt;='Раздел 2'!P31,0,1)</f>
        <v>0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241</v>
      </c>
      <c r="H32">
        <f>IF('Раздел 2'!Q21&gt;='Раздел 2'!Q31,0,1)</f>
        <v>0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242</v>
      </c>
      <c r="H33">
        <f>IF('Раздел 2'!R21&gt;='Раздел 2'!R31,0,1)</f>
        <v>0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243</v>
      </c>
      <c r="H34">
        <f>IF('Раздел 2'!S21&gt;='Раздел 2'!S31,0,1)</f>
        <v>0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244</v>
      </c>
      <c r="H35">
        <f>IF('Раздел 2'!T21&gt;='Раздел 2'!T31,0,1)</f>
        <v>0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245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246</v>
      </c>
      <c r="H37">
        <f>IF('Раздел 2'!V21&gt;='Раздел 2'!V31,0,1)</f>
        <v>0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247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248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249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250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251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252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253</v>
      </c>
      <c r="H44">
        <f>IF('Раздел 2'!P26&gt;='Раздел 2'!Q26,0,1)</f>
        <v>1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254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255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256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257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258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259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260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261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262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263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264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265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266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267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268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269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270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271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272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273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274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275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276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277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278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279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280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281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282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283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284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285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286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287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288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289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290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291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292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293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294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295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296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297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298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299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300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301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302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303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304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305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306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307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308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309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310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311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312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313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314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315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316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317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318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319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320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321</v>
      </c>
      <c r="H115">
        <f>IF('Раздел 5'!P26=SUM('Раздел 5'!P21:P25),0,1)</f>
        <v>0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322</v>
      </c>
      <c r="H116">
        <f>IF('Раздел 5'!Q26=SUM('Раздел 5'!Q21:Q25),0,1)</f>
        <v>0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323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324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325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326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327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328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50</v>
      </c>
      <c r="F123" s="75"/>
      <c r="G123" s="75"/>
      <c r="H123" s="75">
        <f>SUM(H124:H410)</f>
        <v>50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329</v>
      </c>
      <c r="F124" s="85"/>
      <c r="G124" s="85"/>
      <c r="H124" s="85">
        <f>IF('Раздел 6'!P21=SUM('Раздел 6'!P22,'Раздел 6'!P27,'Раздел 6'!P35,'Раздел 6'!P36),0,1)</f>
        <v>1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330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331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332</v>
      </c>
      <c r="F127" s="85"/>
      <c r="G127" s="85"/>
      <c r="H127" s="85">
        <f>IF('Раздел 6'!S21=SUM('Раздел 6'!S22,'Раздел 6'!S27,'Раздел 6'!S35,'Раздел 6'!S36),0,1)</f>
        <v>1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333</v>
      </c>
      <c r="F128" s="85"/>
      <c r="G128" s="85"/>
      <c r="H128" s="85">
        <f>IF('Раздел 6'!T21=SUM('Раздел 6'!T22,'Раздел 6'!T27,'Раздел 6'!T35,'Раздел 6'!T36),0,1)</f>
        <v>1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334</v>
      </c>
      <c r="F129" s="85"/>
      <c r="G129" s="85"/>
      <c r="H129" s="85">
        <f>IF('Раздел 6'!U21=SUM('Раздел 6'!U22,'Раздел 6'!U27,'Раздел 6'!U35,'Раздел 6'!U36),0,1)</f>
        <v>1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335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336</v>
      </c>
      <c r="F131" s="85"/>
      <c r="G131" s="85"/>
      <c r="H131" s="85">
        <f>IF('Раздел 6'!W21=SUM('Раздел 6'!W22,'Раздел 6'!W27,'Раздел 6'!W35,'Раздел 6'!W36),0,1)</f>
        <v>1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337</v>
      </c>
      <c r="F132" s="85"/>
      <c r="G132" s="85"/>
      <c r="H132" s="85">
        <f>IF('Раздел 6'!X21=SUM('Раздел 6'!X22,'Раздел 6'!X27,'Раздел 6'!X35,'Раздел 6'!X36),0,1)</f>
        <v>1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338</v>
      </c>
      <c r="F133" s="85"/>
      <c r="G133" s="85"/>
      <c r="H133" s="85">
        <f>IF('Раздел 6'!Y21=SUM('Раздел 6'!Y22,'Раздел 6'!Y27,'Раздел 6'!Y35,'Раздел 6'!Y36),0,1)</f>
        <v>1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339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340</v>
      </c>
      <c r="F135" s="85"/>
      <c r="G135" s="85"/>
      <c r="H135" s="85">
        <f>IF('Раздел 6'!AA21=SUM('Раздел 6'!AA22,'Раздел 6'!AA27,'Раздел 6'!AA35,'Раздел 6'!AA36),0,1)</f>
        <v>1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341</v>
      </c>
      <c r="F136" s="85"/>
      <c r="G136" s="85"/>
      <c r="H136" s="85">
        <f>IF('Раздел 6'!AB21=SUM('Раздел 6'!AB22,'Раздел 6'!AB27,'Раздел 6'!AB35,'Раздел 6'!AB36),0,1)</f>
        <v>1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342</v>
      </c>
      <c r="F137" s="85"/>
      <c r="G137" s="85"/>
      <c r="H137" s="85">
        <f>IF('Раздел 6'!AC21=SUM('Раздел 6'!AC22,'Раздел 6'!AC27,'Раздел 6'!AC35,'Раздел 6'!AC36),0,1)</f>
        <v>1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343</v>
      </c>
      <c r="F138" s="85"/>
      <c r="G138" s="85"/>
      <c r="H138" s="85">
        <f>IF('Раздел 6'!AD21=SUM('Раздел 6'!AD22,'Раздел 6'!AD27,'Раздел 6'!AD35,'Раздел 6'!AD36),0,1)</f>
        <v>1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344</v>
      </c>
      <c r="F139" s="85"/>
      <c r="G139" s="85"/>
      <c r="H139" s="85">
        <f>IF('Раздел 6'!AE21=SUM('Раздел 6'!AE22,'Раздел 6'!AE27,'Раздел 6'!AE35,'Раздел 6'!AE36),0,1)</f>
        <v>1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345</v>
      </c>
      <c r="F140" s="85"/>
      <c r="G140" s="85"/>
      <c r="H140" s="85">
        <f>IF('Раздел 6'!AF21=SUM('Раздел 6'!AF22,'Раздел 6'!AF27,'Раздел 6'!AF35,'Раздел 6'!AF36),0,1)</f>
        <v>1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346</v>
      </c>
      <c r="F141" s="85"/>
      <c r="G141" s="85"/>
      <c r="H141" s="85">
        <f>IF('Раздел 6'!AG21=SUM('Раздел 6'!AG22,'Раздел 6'!AG27,'Раздел 6'!AG35,'Раздел 6'!AG36),0,1)</f>
        <v>1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347</v>
      </c>
      <c r="F142" s="85"/>
      <c r="G142" s="85"/>
      <c r="H142" s="85">
        <f>IF('Раздел 6'!AH21=SUM('Раздел 6'!AH22,'Раздел 6'!AH27,'Раздел 6'!AH35,'Раздел 6'!AH36),0,1)</f>
        <v>1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348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349</v>
      </c>
      <c r="F144" s="85"/>
      <c r="G144" s="85"/>
      <c r="H144" s="85">
        <f>IF('Раздел 6'!AJ21=SUM('Раздел 6'!AJ22,'Раздел 6'!AJ27,'Раздел 6'!AJ35,'Раздел 6'!AJ36),0,1)</f>
        <v>1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350</v>
      </c>
      <c r="F145" s="85"/>
      <c r="G145" s="85"/>
      <c r="H145" s="85">
        <f>IF('Раздел 6'!AK21=SUM('Раздел 6'!AK22,'Раздел 6'!AK27,'Раздел 6'!AK35,'Раздел 6'!AK36),0,1)</f>
        <v>1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351</v>
      </c>
      <c r="F146" s="85"/>
      <c r="G146" s="85"/>
      <c r="H146" s="85">
        <f>IF('Раздел 6'!AL21=SUM('Раздел 6'!AL22,'Раздел 6'!AL27,'Раздел 6'!AL35,'Раздел 6'!AL36),0,1)</f>
        <v>1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352</v>
      </c>
      <c r="F147" s="85"/>
      <c r="G147" s="85"/>
      <c r="H147" s="85">
        <f>IF('Раздел 6'!AM21=SUM('Раздел 6'!AM22,'Раздел 6'!AM27,'Раздел 6'!AM35,'Раздел 6'!AM36),0,1)</f>
        <v>1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353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354</v>
      </c>
      <c r="F149" s="85"/>
      <c r="G149" s="85"/>
      <c r="H149" s="85">
        <f>IF('Раздел 6'!AO21=SUM('Раздел 6'!AO22,'Раздел 6'!AO27,'Раздел 6'!AO35,'Раздел 6'!AO36),0,1)</f>
        <v>1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355</v>
      </c>
      <c r="F150" s="85"/>
      <c r="G150" s="85"/>
      <c r="H150" s="85">
        <f>IF('Раздел 6'!AP21=SUM('Раздел 6'!AP22,'Раздел 6'!AP27,'Раздел 6'!AP35,'Раздел 6'!AP36),0,1)</f>
        <v>1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356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357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358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359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360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361</v>
      </c>
      <c r="F156" s="85"/>
      <c r="G156" s="85"/>
      <c r="H156" s="85">
        <f>IF('Раздел 6'!S22=SUM('Раздел 6'!S23:S26),0,1)</f>
        <v>1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362</v>
      </c>
      <c r="F157" s="85"/>
      <c r="G157" s="85"/>
      <c r="H157" s="85">
        <f>IF('Раздел 6'!T22=SUM('Раздел 6'!T23:T26),0,1)</f>
        <v>0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364</v>
      </c>
      <c r="F158" s="85"/>
      <c r="G158" s="85"/>
      <c r="H158" s="85">
        <f>IF('Раздел 6'!U22=SUM('Раздел 6'!U23:U26),0,1)</f>
        <v>0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365</v>
      </c>
      <c r="F159" s="85"/>
      <c r="G159" s="85"/>
      <c r="H159" s="85">
        <f>IF('Раздел 6'!V22=SUM('Раздел 6'!V23:V26),0,1)</f>
        <v>0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366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367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368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369</v>
      </c>
      <c r="F163" s="85"/>
      <c r="G163" s="85"/>
      <c r="H163" s="85">
        <f>IF('Раздел 6'!Z22=SUM('Раздел 6'!Z23:Z26),0,1)</f>
        <v>0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370</v>
      </c>
      <c r="F164" s="85"/>
      <c r="G164" s="85"/>
      <c r="H164" s="85">
        <f>IF('Раздел 6'!AA22=SUM('Раздел 6'!AA23:AA26),0,1)</f>
        <v>0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371</v>
      </c>
      <c r="F165" s="85"/>
      <c r="G165" s="85"/>
      <c r="H165" s="85">
        <f>IF('Раздел 6'!AB22=SUM('Раздел 6'!AB23:AB26),0,1)</f>
        <v>0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372</v>
      </c>
      <c r="F166" s="85"/>
      <c r="G166" s="85"/>
      <c r="H166" s="85">
        <f>IF('Раздел 6'!AC22=SUM('Раздел 6'!AC23:AC26),0,1)</f>
        <v>0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373</v>
      </c>
      <c r="F167" s="85"/>
      <c r="G167" s="85"/>
      <c r="H167" s="85">
        <f>IF('Раздел 6'!AD22=SUM('Раздел 6'!AD23:AD26),0,1)</f>
        <v>0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374</v>
      </c>
      <c r="F168" s="85"/>
      <c r="G168" s="85"/>
      <c r="H168" s="85">
        <f>IF('Раздел 6'!AE22=SUM('Раздел 6'!AE23:AE26),0,1)</f>
        <v>0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375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376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377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378</v>
      </c>
      <c r="F172" s="85"/>
      <c r="G172" s="85"/>
      <c r="H172" s="85">
        <f>IF('Раздел 6'!AI22=SUM('Раздел 6'!AI23:AI26),0,1)</f>
        <v>0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379</v>
      </c>
      <c r="F173" s="85"/>
      <c r="G173" s="85"/>
      <c r="H173" s="85">
        <f>IF('Раздел 6'!AJ22=SUM('Раздел 6'!AJ23:AJ26),0,1)</f>
        <v>0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380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381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382</v>
      </c>
      <c r="F176" s="85"/>
      <c r="G176" s="85"/>
      <c r="H176" s="85">
        <f>IF('Раздел 6'!AM22=SUM('Раздел 6'!AM23:AM26),0,1)</f>
        <v>0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383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384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385</v>
      </c>
      <c r="F179" s="85"/>
      <c r="G179" s="85"/>
      <c r="H179" s="85">
        <f>IF('Раздел 6'!AP22=SUM('Раздел 6'!AP23:AP26),0,1)</f>
        <v>0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386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387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388</v>
      </c>
      <c r="F182" s="85"/>
      <c r="G182" s="85"/>
      <c r="H182" s="85">
        <f>IF('Раздел 6'!P27=SUM('Раздел 6'!P28:P34),0,1)</f>
        <v>1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389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390</v>
      </c>
      <c r="F184" s="85"/>
      <c r="G184" s="85"/>
      <c r="H184" s="85">
        <f>IF('Раздел 6'!R27=SUM('Раздел 6'!R28:R34),0,1)</f>
        <v>0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391</v>
      </c>
      <c r="F185" s="85"/>
      <c r="G185" s="85"/>
      <c r="H185" s="85">
        <f>IF('Раздел 6'!S27=SUM('Раздел 6'!S28:S34),0,1)</f>
        <v>1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392</v>
      </c>
      <c r="F186" s="85"/>
      <c r="G186" s="85"/>
      <c r="H186" s="85">
        <f>IF('Раздел 6'!T27=SUM('Раздел 6'!T28:T34),0,1)</f>
        <v>1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393</v>
      </c>
      <c r="F187" s="85"/>
      <c r="G187" s="85"/>
      <c r="H187" s="85">
        <f>IF('Раздел 6'!U27=SUM('Раздел 6'!U28:U34),0,1)</f>
        <v>1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394</v>
      </c>
      <c r="F188" s="85"/>
      <c r="G188" s="85"/>
      <c r="H188" s="85">
        <f>IF('Раздел 6'!V27=SUM('Раздел 6'!V28:V34),0,1)</f>
        <v>0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395</v>
      </c>
      <c r="F189" s="85"/>
      <c r="G189" s="85"/>
      <c r="H189" s="85">
        <f>IF('Раздел 6'!W27=SUM('Раздел 6'!W28:W34),0,1)</f>
        <v>1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404</v>
      </c>
      <c r="F190" s="85"/>
      <c r="G190" s="85"/>
      <c r="H190" s="85">
        <f>IF('Раздел 6'!X27=SUM('Раздел 6'!X28:X34),0,1)</f>
        <v>1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405</v>
      </c>
      <c r="F191" s="85"/>
      <c r="G191" s="85"/>
      <c r="H191" s="85">
        <f>IF('Раздел 6'!Y27=SUM('Раздел 6'!Y28:Y34),0,1)</f>
        <v>1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406</v>
      </c>
      <c r="F192" s="85"/>
      <c r="G192" s="85"/>
      <c r="H192" s="85">
        <f>IF('Раздел 6'!Z27=SUM('Раздел 6'!Z28:Z34),0,1)</f>
        <v>0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407</v>
      </c>
      <c r="F193" s="85"/>
      <c r="G193" s="85"/>
      <c r="H193" s="85">
        <f>IF('Раздел 6'!AA27=SUM('Раздел 6'!AA28:AA34),0,1)</f>
        <v>1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408</v>
      </c>
      <c r="F194" s="85"/>
      <c r="G194" s="85"/>
      <c r="H194" s="85">
        <f>IF('Раздел 6'!AB27=SUM('Раздел 6'!AB28:AB34),0,1)</f>
        <v>1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409</v>
      </c>
      <c r="F195" s="85"/>
      <c r="G195" s="85"/>
      <c r="H195" s="85">
        <f>IF('Раздел 6'!AC27=SUM('Раздел 6'!AC28:AC34),0,1)</f>
        <v>1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410</v>
      </c>
      <c r="F196" s="85"/>
      <c r="G196" s="85"/>
      <c r="H196" s="85">
        <f>IF('Раздел 6'!AD27=SUM('Раздел 6'!AD28:AD34),0,1)</f>
        <v>1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411</v>
      </c>
      <c r="F197" s="85"/>
      <c r="G197" s="85"/>
      <c r="H197" s="85">
        <f>IF('Раздел 6'!AE27=SUM('Раздел 6'!AE28:AE34),0,1)</f>
        <v>1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412</v>
      </c>
      <c r="F198" s="85"/>
      <c r="G198" s="85"/>
      <c r="H198" s="85">
        <f>IF('Раздел 6'!AF27=SUM('Раздел 6'!AF28:AF34),0,1)</f>
        <v>1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413</v>
      </c>
      <c r="F199" s="85"/>
      <c r="G199" s="85"/>
      <c r="H199" s="85">
        <f>IF('Раздел 6'!AG27=SUM('Раздел 6'!AG28:AG34),0,1)</f>
        <v>1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414</v>
      </c>
      <c r="F200" s="85"/>
      <c r="G200" s="85"/>
      <c r="H200" s="85">
        <f>IF('Раздел 6'!AH27=SUM('Раздел 6'!AH28:AH34),0,1)</f>
        <v>1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415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416</v>
      </c>
      <c r="F202" s="85"/>
      <c r="G202" s="85"/>
      <c r="H202" s="85">
        <f>IF('Раздел 6'!AJ27=SUM('Раздел 6'!AJ28:AJ34),0,1)</f>
        <v>1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417</v>
      </c>
      <c r="F203" s="85"/>
      <c r="G203" s="85"/>
      <c r="H203" s="85">
        <f>IF('Раздел 6'!AK27=SUM('Раздел 6'!AK28:AK34),0,1)</f>
        <v>1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418</v>
      </c>
      <c r="F204" s="85"/>
      <c r="G204" s="85"/>
      <c r="H204" s="85">
        <f>IF('Раздел 6'!AL27=SUM('Раздел 6'!AL28:AL34),0,1)</f>
        <v>1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419</v>
      </c>
      <c r="F205" s="85"/>
      <c r="G205" s="85"/>
      <c r="H205" s="85">
        <f>IF('Раздел 6'!AM27=SUM('Раздел 6'!AM28:AM34),0,1)</f>
        <v>1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420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421</v>
      </c>
      <c r="F207" s="85"/>
      <c r="G207" s="85"/>
      <c r="H207" s="85">
        <f>IF('Раздел 6'!AO27=SUM('Раздел 6'!AO28:AO34),0,1)</f>
        <v>1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422</v>
      </c>
      <c r="F208" s="85"/>
      <c r="G208" s="85"/>
      <c r="H208" s="85">
        <f>IF('Раздел 6'!AP27=SUM('Раздел 6'!AP28:AP34),0,1)</f>
        <v>1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423</v>
      </c>
      <c r="F209" s="85"/>
      <c r="G209" s="85"/>
      <c r="H209" s="85">
        <f>IF('Раздел 6'!AQ27=SUM('Раздел 6'!AQ28:AQ34),0,1)</f>
        <v>0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424</v>
      </c>
      <c r="F210" s="85"/>
      <c r="G210" s="85"/>
      <c r="H210" s="85">
        <f>IF('Раздел 6'!AR27=SUM('Раздел 6'!AR28:AR34),0,1)</f>
        <v>0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425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426</v>
      </c>
      <c r="F212" s="85"/>
      <c r="G212" s="85"/>
      <c r="H212" s="85">
        <f>IF('Раздел 6'!P21=SUM('Раздел 6'!T21:U21),0,1)</f>
        <v>0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427</v>
      </c>
      <c r="F213" s="85"/>
      <c r="G213" s="85"/>
      <c r="H213" s="85">
        <f>IF('Раздел 6'!P22=SUM('Раздел 6'!T22:U22),0,1)</f>
        <v>0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428</v>
      </c>
      <c r="F214" s="85"/>
      <c r="G214" s="85"/>
      <c r="H214" s="85">
        <f>IF('Раздел 6'!P23=SUM('Раздел 6'!T23:U23),0,1)</f>
        <v>0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429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430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431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432</v>
      </c>
      <c r="F218" s="85"/>
      <c r="G218" s="85"/>
      <c r="H218" s="85">
        <f>IF('Раздел 6'!P27=SUM('Раздел 6'!T27:U27),0,1)</f>
        <v>0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433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434</v>
      </c>
      <c r="F220" s="85"/>
      <c r="G220" s="85"/>
      <c r="H220" s="85">
        <f>IF('Раздел 6'!P29=SUM('Раздел 6'!T29:U29),0,1)</f>
        <v>0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435</v>
      </c>
      <c r="F221" s="85"/>
      <c r="G221" s="85"/>
      <c r="H221" s="85">
        <f>IF('Раздел 6'!P30=SUM('Раздел 6'!T30:U30),0,1)</f>
        <v>0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436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437</v>
      </c>
      <c r="F223" s="85"/>
      <c r="G223" s="85"/>
      <c r="H223" s="85">
        <f>IF('Раздел 6'!P32=SUM('Раздел 6'!T32:U32),0,1)</f>
        <v>1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438</v>
      </c>
      <c r="F224" s="85"/>
      <c r="G224" s="85"/>
      <c r="H224" s="85">
        <f>IF('Раздел 6'!P33=SUM('Раздел 6'!T33:U33),0,1)</f>
        <v>0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439</v>
      </c>
      <c r="F225" s="85"/>
      <c r="G225" s="85"/>
      <c r="H225" s="85">
        <f>IF('Раздел 6'!P34=SUM('Раздел 6'!T34:U34),0,1)</f>
        <v>0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440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441</v>
      </c>
      <c r="F227" s="85"/>
      <c r="G227" s="85"/>
      <c r="H227" s="85">
        <f>IF('Раздел 6'!P36=SUM('Раздел 6'!T36:U36),0,1)</f>
        <v>0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442</v>
      </c>
      <c r="F228" s="85"/>
      <c r="G228" s="85"/>
      <c r="H228" s="85">
        <f>IF('Раздел 6'!P21=SUM('Раздел 6'!W21:Z21),0,1)</f>
        <v>1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443</v>
      </c>
      <c r="F229" s="85"/>
      <c r="G229" s="85"/>
      <c r="H229" s="85">
        <f>IF('Раздел 6'!P22=SUM('Раздел 6'!W22:Z22),0,1)</f>
        <v>0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444</v>
      </c>
      <c r="F230" s="85"/>
      <c r="G230" s="85"/>
      <c r="H230" s="85">
        <f>IF('Раздел 6'!P23=SUM('Раздел 6'!W23:Z23),0,1)</f>
        <v>0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445</v>
      </c>
      <c r="F231" s="85"/>
      <c r="G231" s="85"/>
      <c r="H231" s="85">
        <f>IF('Раздел 6'!P24=SUM('Раздел 6'!W24:Z24),0,1)</f>
        <v>0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446</v>
      </c>
      <c r="F232" s="85"/>
      <c r="G232" s="85"/>
      <c r="H232" s="85">
        <f>IF('Раздел 6'!P25=SUM('Раздел 6'!W25:Z25),0,1)</f>
        <v>0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447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448</v>
      </c>
      <c r="F234" s="85"/>
      <c r="G234" s="85"/>
      <c r="H234" s="85">
        <f>IF('Раздел 6'!P27=SUM('Раздел 6'!W27:Z27),0,1)</f>
        <v>0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449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450</v>
      </c>
      <c r="F236" s="85"/>
      <c r="G236" s="85"/>
      <c r="H236" s="85">
        <f>IF('Раздел 6'!P29=SUM('Раздел 6'!W29:Z29),0,1)</f>
        <v>0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451</v>
      </c>
      <c r="F237" s="85"/>
      <c r="G237" s="85"/>
      <c r="H237" s="85">
        <f>IF('Раздел 6'!P30=SUM('Раздел 6'!W30:Z30),0,1)</f>
        <v>0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452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453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454</v>
      </c>
      <c r="F240" s="85"/>
      <c r="G240" s="85"/>
      <c r="H240" s="85">
        <f>IF('Раздел 6'!P33=SUM('Раздел 6'!W33:Z33),0,1)</f>
        <v>0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455</v>
      </c>
      <c r="F241" s="85"/>
      <c r="G241" s="85"/>
      <c r="H241" s="85">
        <f>IF('Раздел 6'!P34=SUM('Раздел 6'!W34:Z34),0,1)</f>
        <v>0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456</v>
      </c>
      <c r="F242" s="85"/>
      <c r="G242" s="85"/>
      <c r="H242" s="85">
        <f>IF('Раздел 6'!P35=SUM('Раздел 6'!W35:Z35),0,1)</f>
        <v>1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457</v>
      </c>
      <c r="F243" s="85"/>
      <c r="G243" s="85"/>
      <c r="H243" s="85">
        <f>IF('Раздел 6'!P36=SUM('Раздел 6'!W36:Z36),0,1)</f>
        <v>1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458</v>
      </c>
      <c r="F244" s="85"/>
      <c r="G244" s="85"/>
      <c r="H244" s="85">
        <f>IF('Раздел 6'!P21=SUM('Раздел 6'!AI21:AM21),0,1)</f>
        <v>0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459</v>
      </c>
      <c r="F245" s="85"/>
      <c r="G245" s="85"/>
      <c r="H245" s="85">
        <f>IF('Раздел 6'!P22=SUM('Раздел 6'!AI22:AM22),0,1)</f>
        <v>0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460</v>
      </c>
      <c r="F246" s="85"/>
      <c r="G246" s="85"/>
      <c r="H246" s="85">
        <f>IF('Раздел 6'!P23=SUM('Раздел 6'!AI23:AM23),0,1)</f>
        <v>0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461</v>
      </c>
      <c r="F247" s="85"/>
      <c r="G247" s="85"/>
      <c r="H247" s="85">
        <f>IF('Раздел 6'!P24=SUM('Раздел 6'!AI24:AM24),0,1)</f>
        <v>0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462</v>
      </c>
      <c r="F248" s="85"/>
      <c r="G248" s="85"/>
      <c r="H248" s="85">
        <f>IF('Раздел 6'!P25=SUM('Раздел 6'!AI25:AM25),0,1)</f>
        <v>0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463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464</v>
      </c>
      <c r="F250" s="85"/>
      <c r="G250" s="85"/>
      <c r="H250" s="85">
        <f>IF('Раздел 6'!P27=SUM('Раздел 6'!AI27:AM27),0,1)</f>
        <v>0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465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466</v>
      </c>
      <c r="F252" s="85"/>
      <c r="G252" s="85"/>
      <c r="H252" s="85">
        <f>IF('Раздел 6'!P29=SUM('Раздел 6'!AI29:AM29),0,1)</f>
        <v>0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467</v>
      </c>
      <c r="F253" s="85"/>
      <c r="G253" s="85"/>
      <c r="H253" s="85">
        <f>IF('Раздел 6'!P30=SUM('Раздел 6'!AI30:AM30),0,1)</f>
        <v>0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468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469</v>
      </c>
      <c r="F255" s="85"/>
      <c r="G255" s="85"/>
      <c r="H255" s="85">
        <f>IF('Раздел 6'!P32=SUM('Раздел 6'!AI32:AM32),0,1)</f>
        <v>1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470</v>
      </c>
      <c r="F256" s="85"/>
      <c r="G256" s="85"/>
      <c r="H256" s="85">
        <f>IF('Раздел 6'!P33=SUM('Раздел 6'!AI33:AM33),0,1)</f>
        <v>0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471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472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473</v>
      </c>
      <c r="F259" s="85"/>
      <c r="G259" s="85"/>
      <c r="H259" s="85">
        <f>IF('Раздел 6'!P36=SUM('Раздел 6'!AI36:AM36),0,1)</f>
        <v>0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474</v>
      </c>
      <c r="F260" s="85"/>
      <c r="G260" s="85"/>
      <c r="H260" s="85">
        <f>IF('Раздел 6'!P21=SUM('Раздел 6'!AN21:AP21),0,1)</f>
        <v>1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475</v>
      </c>
      <c r="F261" s="85"/>
      <c r="G261" s="85"/>
      <c r="H261" s="85">
        <f>IF('Раздел 6'!P22=SUM('Раздел 6'!AN22:AP22),0,1)</f>
        <v>0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476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477</v>
      </c>
      <c r="F263" s="85"/>
      <c r="G263" s="85"/>
      <c r="H263" s="85">
        <f>IF('Раздел 6'!P24=SUM('Раздел 6'!AN24:AP24),0,1)</f>
        <v>0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478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479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480</v>
      </c>
      <c r="F266" s="85"/>
      <c r="G266" s="85"/>
      <c r="H266" s="85">
        <f>IF('Раздел 6'!P27=SUM('Раздел 6'!AN27:AP27),0,1)</f>
        <v>0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481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482</v>
      </c>
      <c r="F268" s="85"/>
      <c r="G268" s="85"/>
      <c r="H268" s="85">
        <f>IF('Раздел 6'!P29=SUM('Раздел 6'!AN29:AP29),0,1)</f>
        <v>0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483</v>
      </c>
      <c r="F269" s="85"/>
      <c r="G269" s="85"/>
      <c r="H269" s="85">
        <f>IF('Раздел 6'!P30=SUM('Раздел 6'!AN30:AP30),0,1)</f>
        <v>0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484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485</v>
      </c>
      <c r="F271" s="85"/>
      <c r="G271" s="85"/>
      <c r="H271" s="85">
        <f>IF('Раздел 6'!P32=SUM('Раздел 6'!AN32:AP32),0,1)</f>
        <v>1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486</v>
      </c>
      <c r="F272" s="85"/>
      <c r="G272" s="85"/>
      <c r="H272" s="85">
        <f>IF('Раздел 6'!P33=SUM('Раздел 6'!AN33:AP33),0,1)</f>
        <v>0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487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488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489</v>
      </c>
      <c r="F275" s="85"/>
      <c r="G275" s="85"/>
      <c r="H275" s="85">
        <f>IF('Раздел 6'!P36=SUM('Раздел 6'!AN36:AP36),0,1)</f>
        <v>0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490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491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492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493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494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495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496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497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498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499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500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501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502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503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504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505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506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507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508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509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510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511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512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513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514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515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516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517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518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519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520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521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522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523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524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525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526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527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528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529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530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531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532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533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534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535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536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537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538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539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540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541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542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543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544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545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546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547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548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549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550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551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552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553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554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555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556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557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558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559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560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561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562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563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564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565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566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567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568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569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570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571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572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573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574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575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576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577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578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579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580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581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582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583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584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585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586</v>
      </c>
      <c r="F372" s="85"/>
      <c r="G372" s="85"/>
      <c r="H372" s="85">
        <f>IF('Раздел 6'!AE36&gt;='Раздел 6'!AF36,0,1)</f>
        <v>0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587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588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589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590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591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592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593</v>
      </c>
      <c r="F379" s="85"/>
      <c r="G379" s="85"/>
      <c r="H379" s="85">
        <f>IF('Раздел 6'!AP27&gt;='Раздел 6'!AQ27,0,1)</f>
        <v>0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594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595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596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597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598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599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600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54">P_3</f>
        <v>609537</v>
      </c>
      <c r="B387" s="5">
        <v>6</v>
      </c>
      <c r="C387" s="85">
        <v>264</v>
      </c>
      <c r="D387" s="85">
        <v>264</v>
      </c>
      <c r="E387" s="5" t="s">
        <v>601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602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603</v>
      </c>
      <c r="F389" s="85"/>
      <c r="G389" s="85"/>
      <c r="H389" s="85">
        <f>IF('Раздел 6'!AQ21&gt;='Раздел 6'!AR21,0,1)</f>
        <v>0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604</v>
      </c>
      <c r="F390" s="85"/>
      <c r="G390" s="85"/>
      <c r="H390" s="85">
        <f>IF('Раздел 6'!AQ22&gt;='Раздел 6'!AR22,0,1)</f>
        <v>0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605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606</v>
      </c>
      <c r="F392" s="85"/>
      <c r="G392" s="85"/>
      <c r="H392" s="85">
        <f>IF('Раздел 6'!AQ24&gt;='Раздел 6'!AR24,0,1)</f>
        <v>0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607</v>
      </c>
      <c r="F393" s="85"/>
      <c r="G393" s="85"/>
      <c r="H393" s="85">
        <f>IF('Раздел 6'!AQ25&gt;='Раздел 6'!AR25,0,1)</f>
        <v>0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608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609</v>
      </c>
      <c r="F395" s="85"/>
      <c r="G395" s="85"/>
      <c r="H395" s="85">
        <f>IF('Раздел 6'!AQ27&gt;='Раздел 6'!AR27,0,1)</f>
        <v>0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610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611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612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613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614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615</v>
      </c>
      <c r="F401" s="85"/>
      <c r="G401" s="85"/>
      <c r="H401" s="85">
        <f>IF('Раздел 6'!AQ33&gt;='Раздел 6'!AR33,0,1)</f>
        <v>0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616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617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618</v>
      </c>
      <c r="F404" s="85"/>
      <c r="G404" s="85"/>
      <c r="H404" s="85">
        <f>IF('Раздел 6'!AQ36&gt;='Раздел 6'!AR36,0,1)</f>
        <v>0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619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620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621</v>
      </c>
      <c r="F407" s="85"/>
      <c r="G407" s="85"/>
      <c r="H407" s="85">
        <f>IF('Раздел 6'!P28&gt;='Раздел 6'!P41,0,1)</f>
        <v>0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622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623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624</v>
      </c>
      <c r="F410" s="85"/>
      <c r="G410" s="85"/>
      <c r="H410" s="85">
        <f>IF(SUM('Раздел 6'!AN28:AO28)&gt;='Раздел 6'!P41,0,1)</f>
        <v>0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625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626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627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628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629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630</v>
      </c>
      <c r="H417">
        <f>IF('Раздел 7'!P56&gt;='Раздел 7'!P61,0,1)</f>
        <v>0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631</v>
      </c>
      <c r="H418">
        <f>IF('Раздел 7'!P56&gt;='Раздел 7'!P71,0,1)</f>
        <v>0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632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633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634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397</v>
      </c>
      <c r="H422">
        <f>IF('Раздел 7'!P22&gt;='Раздел 7'!P21,0,1)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396</v>
      </c>
      <c r="H423">
        <f>IF(OR(AND('Раздел 7'!P22=0,'Раздел 7'!P21=0),AND('Раздел 7'!P22&gt;0,'Раздел 7'!P21&gt;0)),0,1)</f>
        <v>0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398</v>
      </c>
      <c r="H424">
        <f>IF('Раздел 7'!P24&gt;='Раздел 7'!P23,0,1)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399</v>
      </c>
      <c r="H425">
        <f>IF(OR(AND('Раздел 7'!P24=0,'Раздел 7'!P23=0),AND('Раздел 7'!P24&gt;0,'Раздел 7'!P23&gt;0)),0,1)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199</v>
      </c>
      <c r="H426">
        <f>IF('Раздел 7'!P34&gt;='Раздел 7'!P35,0,1)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400</v>
      </c>
      <c r="H427">
        <f>IF('Раздел 7'!P43&gt;='Раздел 7'!P42,0,1)</f>
        <v>0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401</v>
      </c>
      <c r="H428">
        <f>IF(OR(AND('Раздел 7'!P43=0,'Раздел 7'!P42=0),AND('Раздел 7'!P43&gt;0,'Раздел 7'!P42&gt;0)),0,1)</f>
        <v>0</v>
      </c>
    </row>
    <row r="429" spans="1:8" ht="12.75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402</v>
      </c>
      <c r="H429">
        <f>IF('Раздел 7'!P45&gt;='Раздел 7'!P44,0,1)</f>
        <v>0</v>
      </c>
    </row>
    <row r="430" spans="1:8" ht="12.75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403</v>
      </c>
      <c r="H430">
        <f>IF(OR(AND('Раздел 7'!P45=0,'Раздел 7'!P44=0),AND('Раздел 7'!P45&gt;0,'Раздел 7'!P44&gt;0)),0,1)</f>
        <v>0</v>
      </c>
    </row>
    <row r="431" spans="1:8" ht="12.75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635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ht="12.75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636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ht="12.75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637</v>
      </c>
      <c r="H433">
        <f>IF(OR(AND('Раздел 7'!P26=0,'Раздел 7'!P25=0),AND('Раздел 7'!P26&gt;0,'Раздел 7'!P25&gt;0)),0,1)</f>
        <v>0</v>
      </c>
    </row>
    <row r="434" spans="1:8" ht="12.75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638</v>
      </c>
      <c r="H434">
        <f>IF(OR(AND('Раздел 7'!P52=0,'Раздел 7'!P51=0),AND('Раздел 7'!P52&gt;0,'Раздел 7'!P51&gt;0)),0,1)</f>
        <v>0</v>
      </c>
    </row>
    <row r="435" spans="1:8" ht="12.75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639</v>
      </c>
      <c r="H435">
        <f>IF(OR(AND('Раздел 7'!P55=0,'Раздел 7'!P54=0),AND('Раздел 7'!P55&gt;0,'Раздел 7'!P54&gt;0)),0,1)</f>
        <v>0</v>
      </c>
    </row>
    <row r="436" spans="1:8" ht="12.75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640</v>
      </c>
      <c r="H436">
        <f>IF(OR(AND('Раздел 7'!P71=0,'Раздел 7'!P63=0),AND('Раздел 7'!P71&gt;0,'Раздел 7'!P63&gt;0)),0,1)</f>
        <v>0</v>
      </c>
    </row>
    <row r="437" spans="1:8" ht="12.75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641</v>
      </c>
      <c r="H437">
        <f>IF('Раздел 7'!P38&gt;='Раздел 7'!P39,0,1)</f>
        <v>0</v>
      </c>
    </row>
    <row r="438" spans="1:8" ht="12.75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ht="12.75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642</v>
      </c>
      <c r="H439">
        <f>IF('Раздел 8'!P21=SUM('Раздел 8'!P22:P23),0,1)</f>
        <v>0</v>
      </c>
    </row>
    <row r="440" spans="1:8" ht="12.75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643</v>
      </c>
      <c r="H440">
        <f>IF('Раздел 8'!P23=SUM('Раздел 8'!P24:P28),0,1)</f>
        <v>0</v>
      </c>
    </row>
    <row r="441" spans="1:8" ht="12.75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ht="12.75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644</v>
      </c>
      <c r="H442" s="84">
        <f>IF('Раздел 9'!P21=SUM('Раздел 9'!P22,'Раздел 9'!P31,'Раздел 9'!P38,'Раздел 9'!P39),0,1)</f>
        <v>0</v>
      </c>
    </row>
    <row r="443" spans="1:8" s="84" customFormat="1" ht="12.75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645</v>
      </c>
      <c r="H443" s="84">
        <f>IF('Раздел 9'!Q21=SUM('Раздел 9'!Q22,'Раздел 9'!Q31,'Раздел 9'!Q38,'Раздел 9'!Q39),0,1)</f>
        <v>0</v>
      </c>
    </row>
    <row r="444" spans="1:8" s="84" customFormat="1" ht="12.75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646</v>
      </c>
      <c r="H444" s="84">
        <f>IF('Раздел 9'!P22=SUM('Раздел 9'!P23,'Раздел 9'!P29,'Раздел 9'!P30),0,1)</f>
        <v>0</v>
      </c>
    </row>
    <row r="445" spans="1:8" s="84" customFormat="1" ht="12.75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647</v>
      </c>
      <c r="H445" s="84">
        <f>IF('Раздел 9'!Q22=SUM('Раздел 9'!Q23,'Раздел 9'!Q29,'Раздел 9'!Q30),0,1)</f>
        <v>0</v>
      </c>
    </row>
    <row r="446" spans="1:8" s="84" customFormat="1" ht="12.75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648</v>
      </c>
      <c r="H446" s="84">
        <f>IF('Раздел 9'!P23=SUM('Раздел 9'!P24:P28),0,1)</f>
        <v>0</v>
      </c>
    </row>
    <row r="447" spans="1:8" s="84" customFormat="1" ht="12.75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649</v>
      </c>
      <c r="H447" s="84">
        <f>IF('Раздел 9'!Q23=SUM('Раздел 9'!Q24:Q28),0,1)</f>
        <v>0</v>
      </c>
    </row>
    <row r="448" spans="1:8" s="84" customFormat="1" ht="12.75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650</v>
      </c>
      <c r="H448" s="84">
        <f>IF('Раздел 9'!P31=SUM('Раздел 9'!P32:P37),0,1)</f>
        <v>0</v>
      </c>
    </row>
    <row r="449" spans="1:8" ht="12.75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651</v>
      </c>
      <c r="H449" s="84">
        <f>IF('Раздел 9'!Q31=SUM('Раздел 9'!Q32:Q37),0,1)</f>
        <v>0</v>
      </c>
    </row>
    <row r="450" spans="1:8" ht="12.75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1</v>
      </c>
      <c r="F450" s="75"/>
      <c r="G450" s="75"/>
      <c r="H450" s="75">
        <f>SUM(H451:H454)</f>
        <v>1</v>
      </c>
    </row>
    <row r="451" spans="1:8" ht="12.75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654</v>
      </c>
      <c r="H451">
        <f>IF('Раздел 5'!P26&lt;=SUM('Раздел 2'!R21,'Раздел 3'!Q21),0,1)</f>
        <v>1</v>
      </c>
    </row>
    <row r="452" spans="1:8" ht="12.75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652</v>
      </c>
      <c r="H452">
        <f>IF('Раздел 2'!R21&gt;='Раздел 7'!P38,0,1)</f>
        <v>0</v>
      </c>
    </row>
    <row r="453" spans="1:5" ht="12.75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653</v>
      </c>
    </row>
    <row r="454" spans="1:8" ht="12.75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363</v>
      </c>
      <c r="H454">
        <f>IF('Раздел 8'!P23-'Раздел 8'!P29=SUM('Раздел 9'!Q21,'Раздел 9'!Q40),0,1)</f>
        <v>0</v>
      </c>
    </row>
    <row r="455" ht="12.75">
      <c r="A455" s="78" t="s">
        <v>223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5" sqref="P25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686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687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75" customHeight="1">
      <c r="A19" s="1" t="s">
        <v>655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657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658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/>
    </row>
    <row r="22" spans="1:16" ht="15.75">
      <c r="A22" s="3" t="s">
        <v>112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>
      <c r="A23" s="3" t="s">
        <v>659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>
      <c r="A24" s="3" t="s">
        <v>660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>
      <c r="A25" s="3" t="s">
        <v>661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>
      <c r="A26" s="3" t="s">
        <v>662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>
      <c r="A27" s="3" t="s">
        <v>663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1"/>
  <sheetViews>
    <sheetView showGridLines="0" zoomScalePageLayoutView="0" workbookViewId="0" topLeftCell="A15">
      <selection activeCell="R26" sqref="R26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4" t="s">
        <v>688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689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664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656</v>
      </c>
      <c r="P17" s="156" t="s">
        <v>672</v>
      </c>
      <c r="Q17" s="156"/>
      <c r="R17" s="156" t="s">
        <v>665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666</v>
      </c>
      <c r="Q18" s="156" t="s">
        <v>675</v>
      </c>
      <c r="R18" s="156" t="s">
        <v>666</v>
      </c>
      <c r="S18" s="156" t="s">
        <v>667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674</v>
      </c>
      <c r="T19" s="1" t="s">
        <v>673</v>
      </c>
      <c r="U19" s="1" t="s">
        <v>165</v>
      </c>
      <c r="V19" s="1" t="s">
        <v>668</v>
      </c>
      <c r="W19" s="1" t="s">
        <v>122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669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/>
      <c r="Q21" s="8"/>
      <c r="R21" s="8"/>
      <c r="S21" s="8"/>
      <c r="T21" s="8"/>
      <c r="U21" s="8"/>
      <c r="V21" s="8"/>
      <c r="W21" s="8"/>
    </row>
    <row r="22" spans="1:23" ht="25.5">
      <c r="A22" s="7" t="s">
        <v>676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/>
      <c r="Q22" s="8"/>
      <c r="R22" s="8"/>
      <c r="S22" s="8"/>
      <c r="T22" s="8"/>
      <c r="U22" s="8"/>
      <c r="V22" s="8"/>
      <c r="W22" s="8"/>
    </row>
    <row r="23" spans="1:23" ht="15.75">
      <c r="A23" s="7" t="s">
        <v>677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/>
      <c r="Q23" s="8"/>
      <c r="R23" s="8"/>
      <c r="S23" s="8"/>
      <c r="T23" s="8"/>
      <c r="U23" s="8"/>
      <c r="V23" s="8"/>
      <c r="W23" s="8"/>
    </row>
    <row r="24" spans="1:23" ht="15.75">
      <c r="A24" s="7" t="s">
        <v>678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  <c r="Q24" s="8"/>
      <c r="R24" s="8"/>
      <c r="S24" s="8"/>
      <c r="T24" s="8"/>
      <c r="U24" s="8"/>
      <c r="V24" s="8"/>
      <c r="W24" s="8"/>
    </row>
    <row r="25" spans="1:23" ht="15.75">
      <c r="A25" s="7" t="s">
        <v>679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/>
      <c r="Q25" s="8"/>
      <c r="R25" s="8"/>
      <c r="S25" s="8"/>
      <c r="T25" s="8"/>
      <c r="U25" s="8"/>
      <c r="V25" s="8"/>
      <c r="W25" s="8"/>
    </row>
    <row r="26" spans="1:23" ht="15.75">
      <c r="A26" s="7" t="s">
        <v>680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60</v>
      </c>
      <c r="Q26" s="8">
        <v>1143</v>
      </c>
      <c r="R26" s="8">
        <v>1143</v>
      </c>
      <c r="S26" s="8">
        <v>246</v>
      </c>
      <c r="T26" s="8">
        <v>1143</v>
      </c>
      <c r="U26" s="8"/>
      <c r="V26" s="8"/>
      <c r="W26" s="8"/>
    </row>
    <row r="27" spans="1:23" ht="15.75">
      <c r="A27" s="7" t="s">
        <v>681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/>
      <c r="Q27" s="8"/>
      <c r="R27" s="8"/>
      <c r="S27" s="8"/>
      <c r="T27" s="8"/>
      <c r="U27" s="8"/>
      <c r="V27" s="8"/>
      <c r="W27" s="8"/>
    </row>
    <row r="28" spans="1:23" ht="15.75">
      <c r="A28" s="7" t="s">
        <v>682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/>
      <c r="Q28" s="8"/>
      <c r="R28" s="8"/>
      <c r="S28" s="8"/>
      <c r="T28" s="8"/>
      <c r="U28" s="8"/>
      <c r="V28" s="8"/>
      <c r="W28" s="8"/>
    </row>
    <row r="29" spans="1:23" ht="15.75">
      <c r="A29" s="7" t="s">
        <v>683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/>
      <c r="Q29" s="8"/>
      <c r="R29" s="8"/>
      <c r="S29" s="8"/>
      <c r="T29" s="8"/>
      <c r="U29" s="8"/>
      <c r="V29" s="8"/>
      <c r="W29" s="8"/>
    </row>
    <row r="30" spans="1:23" ht="15.75">
      <c r="A30" s="7" t="s">
        <v>670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/>
      <c r="Q30" s="8"/>
      <c r="R30" s="8"/>
      <c r="S30" s="8"/>
      <c r="T30" s="8"/>
      <c r="U30" s="8"/>
      <c r="V30" s="8"/>
      <c r="W30" s="8"/>
    </row>
    <row r="31" spans="1:23" ht="25.5">
      <c r="A31" s="7" t="s">
        <v>671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/>
      <c r="Q31" s="8"/>
      <c r="R31" s="8"/>
      <c r="S31" s="8"/>
      <c r="T31" s="8"/>
      <c r="U31" s="8"/>
      <c r="V31" s="8"/>
      <c r="W31" s="8"/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N17:T22"/>
  <sheetViews>
    <sheetView showGridLines="0" zoomScalePageLayoutView="0" workbookViewId="0" topLeftCell="N17">
      <selection activeCell="P21" sqref="P21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2" t="s">
        <v>161</v>
      </c>
      <c r="O17" s="152"/>
      <c r="P17" s="152"/>
      <c r="Q17" s="152"/>
      <c r="R17" s="152"/>
      <c r="S17" s="152"/>
      <c r="T17" s="152"/>
    </row>
    <row r="18" spans="15:20" ht="12.75">
      <c r="O18" s="157" t="s">
        <v>690</v>
      </c>
      <c r="P18" s="157"/>
      <c r="Q18" s="157"/>
      <c r="R18" s="157"/>
      <c r="S18" s="157"/>
      <c r="T18" s="157"/>
    </row>
    <row r="19" spans="14:20" ht="76.5">
      <c r="N19" s="64"/>
      <c r="O19" s="10" t="s">
        <v>656</v>
      </c>
      <c r="P19" s="10" t="s">
        <v>684</v>
      </c>
      <c r="Q19" s="10" t="s">
        <v>685</v>
      </c>
      <c r="R19" s="10" t="s">
        <v>166</v>
      </c>
      <c r="S19" s="10" t="s">
        <v>180</v>
      </c>
      <c r="T19" s="10" t="s">
        <v>124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666</v>
      </c>
      <c r="O21" s="55">
        <v>1</v>
      </c>
      <c r="P21" s="8"/>
      <c r="Q21" s="8"/>
      <c r="R21" s="8"/>
      <c r="S21" s="8"/>
      <c r="T21" s="8"/>
    </row>
    <row r="22" spans="14:20" ht="15.75">
      <c r="N22" s="64" t="s">
        <v>123</v>
      </c>
      <c r="O22" s="31">
        <v>2</v>
      </c>
      <c r="P22" s="8"/>
      <c r="Q22" s="8"/>
      <c r="R22" s="8"/>
      <c r="S22" s="8"/>
      <c r="T22" s="8"/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6" sqref="P26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160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699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691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692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693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694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/>
    </row>
    <row r="23" spans="1:16" ht="15.75">
      <c r="A23" s="3" t="s">
        <v>695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/>
    </row>
    <row r="24" spans="1:16" ht="25.5">
      <c r="A24" s="7" t="s">
        <v>697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</row>
    <row r="25" spans="1:16" ht="15.75">
      <c r="A25" s="7" t="s">
        <v>698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40</v>
      </c>
    </row>
    <row r="26" spans="1:16" ht="15.75">
      <c r="A26" s="3" t="s">
        <v>167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/>
    </row>
    <row r="27" spans="1:16" ht="15.75">
      <c r="A27" s="3" t="s">
        <v>696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/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26"/>
  <sheetViews>
    <sheetView showGridLines="0" zoomScalePageLayoutView="0" workbookViewId="0" topLeftCell="A16">
      <selection activeCell="Q26" sqref="Q26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58" t="s">
        <v>705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706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700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656</v>
      </c>
      <c r="P18" s="156" t="s">
        <v>701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702</v>
      </c>
      <c r="Q19" s="1" t="s">
        <v>703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168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/>
      <c r="Q21" s="8"/>
    </row>
    <row r="22" spans="1:17" ht="15.75">
      <c r="A22" s="7" t="s">
        <v>169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432</v>
      </c>
      <c r="Q22" s="8">
        <v>250</v>
      </c>
    </row>
    <row r="23" spans="1:17" ht="15.75">
      <c r="A23" s="7" t="s">
        <v>170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516</v>
      </c>
      <c r="Q23" s="8">
        <v>202</v>
      </c>
    </row>
    <row r="24" spans="1:17" ht="15.75">
      <c r="A24" s="7" t="s">
        <v>171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195</v>
      </c>
      <c r="Q24" s="8">
        <v>83</v>
      </c>
    </row>
    <row r="25" spans="1:17" ht="15.75">
      <c r="A25" s="7" t="s">
        <v>172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/>
      <c r="Q25" s="8"/>
    </row>
    <row r="26" spans="1:17" ht="15.75">
      <c r="A26" s="7" t="s">
        <v>704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1143</v>
      </c>
      <c r="Q26" s="8">
        <v>535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5:AR42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162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26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6" t="s">
        <v>700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656</v>
      </c>
      <c r="P17" s="156" t="s">
        <v>707</v>
      </c>
      <c r="Q17" s="156" t="s">
        <v>708</v>
      </c>
      <c r="R17" s="159" t="s">
        <v>24</v>
      </c>
      <c r="S17" s="156" t="s">
        <v>184</v>
      </c>
      <c r="T17" s="156" t="s">
        <v>709</v>
      </c>
      <c r="U17" s="156"/>
      <c r="V17" s="156"/>
      <c r="W17" s="156"/>
      <c r="X17" s="156"/>
      <c r="Y17" s="156"/>
      <c r="Z17" s="156"/>
      <c r="AA17" s="156" t="s">
        <v>710</v>
      </c>
      <c r="AB17" s="156"/>
      <c r="AC17" s="156" t="s">
        <v>711</v>
      </c>
      <c r="AD17" s="156"/>
      <c r="AE17" s="156"/>
      <c r="AF17" s="156"/>
      <c r="AG17" s="156"/>
      <c r="AH17" s="156"/>
      <c r="AI17" s="156" t="s">
        <v>126</v>
      </c>
      <c r="AJ17" s="156"/>
      <c r="AK17" s="156"/>
      <c r="AL17" s="156"/>
      <c r="AM17" s="156"/>
      <c r="AN17" s="156" t="s">
        <v>125</v>
      </c>
      <c r="AO17" s="156"/>
      <c r="AP17" s="156"/>
      <c r="AQ17" s="156"/>
      <c r="AR17" s="156"/>
    </row>
    <row r="18" spans="1:44" ht="19.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712</v>
      </c>
      <c r="U18" s="156"/>
      <c r="V18" s="156" t="s">
        <v>713</v>
      </c>
      <c r="W18" s="156" t="s">
        <v>714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49.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715</v>
      </c>
      <c r="U19" s="1" t="s">
        <v>716</v>
      </c>
      <c r="V19" s="156"/>
      <c r="W19" s="1" t="s">
        <v>717</v>
      </c>
      <c r="X19" s="1" t="s">
        <v>718</v>
      </c>
      <c r="Y19" s="1" t="s">
        <v>719</v>
      </c>
      <c r="Z19" s="1" t="s">
        <v>720</v>
      </c>
      <c r="AA19" s="1" t="s">
        <v>702</v>
      </c>
      <c r="AB19" s="1" t="s">
        <v>13</v>
      </c>
      <c r="AC19" s="1" t="s">
        <v>721</v>
      </c>
      <c r="AD19" s="1" t="s">
        <v>11</v>
      </c>
      <c r="AE19" s="1" t="s">
        <v>722</v>
      </c>
      <c r="AF19" s="1" t="s">
        <v>12</v>
      </c>
      <c r="AG19" s="1" t="s">
        <v>723</v>
      </c>
      <c r="AH19" s="1" t="s">
        <v>724</v>
      </c>
      <c r="AI19" s="1" t="s">
        <v>725</v>
      </c>
      <c r="AJ19" s="1" t="s">
        <v>726</v>
      </c>
      <c r="AK19" s="1" t="s">
        <v>727</v>
      </c>
      <c r="AL19" s="1" t="s">
        <v>728</v>
      </c>
      <c r="AM19" s="1" t="s">
        <v>173</v>
      </c>
      <c r="AN19" s="1" t="s">
        <v>25</v>
      </c>
      <c r="AO19" s="1" t="s">
        <v>729</v>
      </c>
      <c r="AP19" s="1" t="s">
        <v>128</v>
      </c>
      <c r="AQ19" s="1" t="s">
        <v>127</v>
      </c>
      <c r="AR19" s="1" t="s">
        <v>174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14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19</v>
      </c>
      <c r="Q21" s="8"/>
      <c r="R21" s="8"/>
      <c r="S21" s="8"/>
      <c r="T21" s="8">
        <v>1</v>
      </c>
      <c r="U21" s="8">
        <v>18</v>
      </c>
      <c r="V21" s="8">
        <v>3</v>
      </c>
      <c r="W21" s="8">
        <v>9</v>
      </c>
      <c r="X21" s="8">
        <v>6</v>
      </c>
      <c r="Y21" s="8">
        <v>1</v>
      </c>
      <c r="Z21" s="8"/>
      <c r="AA21" s="8">
        <v>22</v>
      </c>
      <c r="AB21" s="8">
        <v>2</v>
      </c>
      <c r="AC21" s="8">
        <v>8</v>
      </c>
      <c r="AD21" s="8">
        <v>6</v>
      </c>
      <c r="AE21" s="8">
        <v>8</v>
      </c>
      <c r="AF21" s="8">
        <v>4</v>
      </c>
      <c r="AG21" s="8">
        <v>1</v>
      </c>
      <c r="AH21" s="8">
        <v>1</v>
      </c>
      <c r="AI21" s="8"/>
      <c r="AJ21" s="8">
        <v>2</v>
      </c>
      <c r="AK21" s="8">
        <v>4</v>
      </c>
      <c r="AL21" s="8">
        <v>8</v>
      </c>
      <c r="AM21" s="8">
        <v>5</v>
      </c>
      <c r="AN21" s="8"/>
      <c r="AO21" s="8">
        <v>5</v>
      </c>
      <c r="AP21" s="8">
        <v>15</v>
      </c>
      <c r="AQ21" s="8">
        <v>1</v>
      </c>
      <c r="AR21" s="8"/>
    </row>
    <row r="22" spans="1:44" ht="30" customHeight="1">
      <c r="A22" s="7" t="s">
        <v>730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2</v>
      </c>
      <c r="Q22" s="8"/>
      <c r="R22" s="8"/>
      <c r="S22" s="8"/>
      <c r="T22" s="8"/>
      <c r="U22" s="8">
        <v>2</v>
      </c>
      <c r="V22" s="8">
        <v>2</v>
      </c>
      <c r="W22" s="8">
        <v>1</v>
      </c>
      <c r="X22" s="8">
        <v>1</v>
      </c>
      <c r="Y22" s="8"/>
      <c r="Z22" s="8"/>
      <c r="AA22" s="8"/>
      <c r="AB22" s="8"/>
      <c r="AC22" s="8">
        <v>2</v>
      </c>
      <c r="AD22" s="8">
        <v>2</v>
      </c>
      <c r="AE22" s="8"/>
      <c r="AF22" s="8"/>
      <c r="AG22" s="8"/>
      <c r="AH22" s="8"/>
      <c r="AI22" s="8"/>
      <c r="AJ22" s="8"/>
      <c r="AK22" s="8"/>
      <c r="AL22" s="8">
        <v>2</v>
      </c>
      <c r="AM22" s="8"/>
      <c r="AN22" s="8"/>
      <c r="AO22" s="8"/>
      <c r="AP22" s="8">
        <v>2</v>
      </c>
      <c r="AQ22" s="8"/>
      <c r="AR22" s="8"/>
    </row>
    <row r="23" spans="1:44" ht="30" customHeight="1">
      <c r="A23" s="7" t="s">
        <v>15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/>
      <c r="R23" s="8"/>
      <c r="S23" s="8"/>
      <c r="T23" s="8"/>
      <c r="U23" s="8">
        <v>1</v>
      </c>
      <c r="V23" s="8">
        <v>1</v>
      </c>
      <c r="W23" s="8"/>
      <c r="X23" s="8">
        <v>1</v>
      </c>
      <c r="Y23" s="8"/>
      <c r="Z23" s="8"/>
      <c r="AA23" s="8"/>
      <c r="AB23" s="8"/>
      <c r="AC23" s="8">
        <v>1</v>
      </c>
      <c r="AD23" s="8">
        <v>1</v>
      </c>
      <c r="AE23" s="8"/>
      <c r="AF23" s="8"/>
      <c r="AG23" s="8"/>
      <c r="AH23" s="8"/>
      <c r="AI23" s="8"/>
      <c r="AJ23" s="8"/>
      <c r="AK23" s="8"/>
      <c r="AL23" s="8">
        <v>1</v>
      </c>
      <c r="AM23" s="8"/>
      <c r="AN23" s="8"/>
      <c r="AO23" s="8"/>
      <c r="AP23" s="8">
        <v>1</v>
      </c>
      <c r="AQ23" s="8"/>
      <c r="AR23" s="8"/>
    </row>
    <row r="24" spans="1:44" ht="19.5" customHeight="1">
      <c r="A24" s="7" t="s">
        <v>16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1</v>
      </c>
      <c r="Q24" s="8"/>
      <c r="R24" s="8"/>
      <c r="S24" s="8">
        <v>1</v>
      </c>
      <c r="T24" s="8"/>
      <c r="U24" s="8">
        <v>1</v>
      </c>
      <c r="V24" s="8">
        <v>1</v>
      </c>
      <c r="W24" s="8">
        <v>1</v>
      </c>
      <c r="X24" s="8"/>
      <c r="Y24" s="8"/>
      <c r="Z24" s="8"/>
      <c r="AA24" s="8"/>
      <c r="AB24" s="8"/>
      <c r="AC24" s="8">
        <v>1</v>
      </c>
      <c r="AD24" s="8">
        <v>1</v>
      </c>
      <c r="AE24" s="8"/>
      <c r="AF24" s="8"/>
      <c r="AG24" s="8"/>
      <c r="AH24" s="8"/>
      <c r="AI24" s="8"/>
      <c r="AJ24" s="8"/>
      <c r="AK24" s="8"/>
      <c r="AL24" s="8">
        <v>1</v>
      </c>
      <c r="AM24" s="8"/>
      <c r="AN24" s="8"/>
      <c r="AO24" s="8"/>
      <c r="AP24" s="8">
        <v>1</v>
      </c>
      <c r="AQ24" s="8"/>
      <c r="AR24" s="8"/>
    </row>
    <row r="25" spans="1:44" ht="19.5" customHeight="1">
      <c r="A25" s="7" t="s">
        <v>731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9.5" customHeight="1">
      <c r="A26" s="7" t="s">
        <v>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9.5" customHeight="1">
      <c r="A27" s="7" t="s">
        <v>17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30" customHeight="1">
      <c r="A28" s="24" t="s">
        <v>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19.5" customHeight="1">
      <c r="A29" s="3" t="s">
        <v>19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19.5" customHeight="1">
      <c r="A30" s="3" t="s">
        <v>20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19.5" customHeight="1">
      <c r="A31" s="3" t="s">
        <v>1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19.5" customHeight="1">
      <c r="A32" s="25" t="s">
        <v>21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14</v>
      </c>
      <c r="Q32" s="8"/>
      <c r="R32" s="8"/>
      <c r="S32" s="8">
        <v>4</v>
      </c>
      <c r="T32" s="8">
        <v>1</v>
      </c>
      <c r="U32" s="8">
        <v>14</v>
      </c>
      <c r="V32" s="8"/>
      <c r="W32" s="8">
        <v>8</v>
      </c>
      <c r="X32" s="8">
        <v>5</v>
      </c>
      <c r="Y32" s="8">
        <v>1</v>
      </c>
      <c r="Z32" s="8"/>
      <c r="AA32" s="8">
        <v>22</v>
      </c>
      <c r="AB32" s="8">
        <v>2</v>
      </c>
      <c r="AC32" s="8">
        <v>6</v>
      </c>
      <c r="AD32" s="8">
        <v>4</v>
      </c>
      <c r="AE32" s="8">
        <v>6</v>
      </c>
      <c r="AF32" s="8">
        <v>4</v>
      </c>
      <c r="AG32" s="8">
        <v>1</v>
      </c>
      <c r="AH32" s="8">
        <v>1</v>
      </c>
      <c r="AI32" s="8"/>
      <c r="AJ32" s="8">
        <v>2</v>
      </c>
      <c r="AK32" s="8">
        <v>3</v>
      </c>
      <c r="AL32" s="8">
        <v>5</v>
      </c>
      <c r="AM32" s="8">
        <v>5</v>
      </c>
      <c r="AN32" s="8"/>
      <c r="AO32" s="8">
        <v>5</v>
      </c>
      <c r="AP32" s="8">
        <v>10</v>
      </c>
      <c r="AQ32" s="8"/>
      <c r="AR32" s="8"/>
    </row>
    <row r="33" spans="1:44" ht="19.5" customHeight="1">
      <c r="A33" s="25" t="s">
        <v>22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19.5" customHeight="1">
      <c r="A34" s="26" t="s">
        <v>2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19.5" customHeight="1">
      <c r="A35" s="7" t="s">
        <v>23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1</v>
      </c>
      <c r="Q35" s="8"/>
      <c r="R35" s="8"/>
      <c r="S35" s="8">
        <v>1</v>
      </c>
      <c r="T35" s="8"/>
      <c r="U35" s="8">
        <v>1</v>
      </c>
      <c r="V35" s="8"/>
      <c r="W35" s="8"/>
      <c r="X35" s="8"/>
      <c r="Y35" s="8"/>
      <c r="Z35" s="8"/>
      <c r="AA35" s="8"/>
      <c r="AB35" s="8"/>
      <c r="AC35" s="8"/>
      <c r="AD35" s="8"/>
      <c r="AE35" s="8">
        <v>1</v>
      </c>
      <c r="AF35" s="8"/>
      <c r="AG35" s="8"/>
      <c r="AH35" s="8"/>
      <c r="AI35" s="8"/>
      <c r="AJ35" s="8"/>
      <c r="AK35" s="8"/>
      <c r="AL35" s="8">
        <v>1</v>
      </c>
      <c r="AM35" s="8"/>
      <c r="AN35" s="8"/>
      <c r="AO35" s="8"/>
      <c r="AP35" s="8">
        <v>1</v>
      </c>
      <c r="AQ35" s="8"/>
      <c r="AR35" s="8"/>
    </row>
    <row r="36" spans="1:44" ht="19.5" customHeight="1">
      <c r="A36" s="7" t="s">
        <v>3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2</v>
      </c>
      <c r="Q36" s="8"/>
      <c r="R36" s="8"/>
      <c r="S36" s="8"/>
      <c r="T36" s="8"/>
      <c r="U36" s="8">
        <v>2</v>
      </c>
      <c r="V36" s="8">
        <v>1</v>
      </c>
      <c r="W36" s="8"/>
      <c r="X36" s="8"/>
      <c r="Y36" s="8"/>
      <c r="Z36" s="8"/>
      <c r="AA36" s="8"/>
      <c r="AB36" s="8"/>
      <c r="AC36" s="8"/>
      <c r="AD36" s="8"/>
      <c r="AE36" s="8">
        <v>2</v>
      </c>
      <c r="AF36" s="8"/>
      <c r="AG36" s="8"/>
      <c r="AH36" s="8"/>
      <c r="AI36" s="8"/>
      <c r="AJ36" s="8"/>
      <c r="AK36" s="8">
        <v>2</v>
      </c>
      <c r="AL36" s="8"/>
      <c r="AM36" s="8"/>
      <c r="AN36" s="8"/>
      <c r="AO36" s="8"/>
      <c r="AP36" s="8">
        <v>2</v>
      </c>
      <c r="AQ36" s="8">
        <v>1</v>
      </c>
      <c r="AR36" s="8"/>
    </row>
    <row r="37" spans="1:43" ht="60" customHeight="1">
      <c r="A37" s="17" t="s">
        <v>27</v>
      </c>
      <c r="O37" s="18">
        <v>17</v>
      </c>
      <c r="P37" s="86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4</v>
      </c>
      <c r="O38" s="18">
        <v>18</v>
      </c>
      <c r="P38" s="86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5</v>
      </c>
      <c r="O39" s="18">
        <v>19</v>
      </c>
      <c r="P39" s="86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6</v>
      </c>
      <c r="O40" s="18">
        <v>20</v>
      </c>
      <c r="P40" s="86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181</v>
      </c>
      <c r="O41" s="18">
        <v>21</v>
      </c>
      <c r="P41" s="86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182</v>
      </c>
      <c r="O42" s="18">
        <v>22</v>
      </c>
      <c r="P42" s="86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P15:AB15"/>
    <mergeCell ref="P16:AB16"/>
    <mergeCell ref="S17:S19"/>
    <mergeCell ref="R17:R19"/>
    <mergeCell ref="T17:Z17"/>
    <mergeCell ref="AA17:AB18"/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zoomScalePageLayoutView="0" workbookViewId="0" topLeftCell="A59">
      <selection activeCell="P24" sqref="P24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183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130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700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28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29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1</v>
      </c>
    </row>
    <row r="22" spans="1:16" ht="15.75">
      <c r="A22" s="7" t="s">
        <v>30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904</v>
      </c>
    </row>
    <row r="23" spans="1:16" ht="15.75">
      <c r="A23" s="7" t="s">
        <v>131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2</v>
      </c>
    </row>
    <row r="24" spans="1:16" ht="15.75">
      <c r="A24" s="7" t="s">
        <v>31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266</v>
      </c>
    </row>
    <row r="25" spans="1:16" ht="15.75">
      <c r="A25" s="7" t="s">
        <v>132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>
      <c r="A26" s="7" t="s">
        <v>133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>
      <c r="A27" s="7" t="s">
        <v>32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>
      <c r="A28" s="7" t="s">
        <v>33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1</v>
      </c>
    </row>
    <row r="29" spans="1:16" ht="15.75">
      <c r="A29" s="7" t="s">
        <v>34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35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0</v>
      </c>
    </row>
    <row r="31" spans="1:16" ht="15.75">
      <c r="A31" s="7" t="s">
        <v>36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>
      <c r="A32" s="7" t="s">
        <v>134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>
      <c r="A33" s="7" t="s">
        <v>135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>
      <c r="A34" s="7" t="s">
        <v>37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38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136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>
      <c r="A37" s="7" t="s">
        <v>39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>
      <c r="A38" s="7" t="s">
        <v>40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>
      <c r="A39" s="7" t="s">
        <v>41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>
      <c r="A40" s="7" t="s">
        <v>137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75">
      <c r="A41" s="7" t="s">
        <v>138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>
      <c r="A42" s="7" t="s">
        <v>42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>
      <c r="A43" s="7" t="s">
        <v>43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0</v>
      </c>
    </row>
    <row r="44" spans="1:16" ht="15.75">
      <c r="A44" s="7" t="s">
        <v>44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43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>
      <c r="A46" s="7" t="s">
        <v>45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>
      <c r="A47" s="7" t="s">
        <v>46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>
      <c r="A48" s="7" t="s">
        <v>47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>
      <c r="A49" s="7" t="s">
        <v>48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>
      <c r="A50" s="7" t="s">
        <v>139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>
      <c r="A51" s="7" t="s">
        <v>177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>
      <c r="A52" s="7" t="s">
        <v>49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5.5">
      <c r="A53" s="7" t="s">
        <v>140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1</v>
      </c>
    </row>
    <row r="54" spans="1:16" ht="25.5">
      <c r="A54" s="7" t="s">
        <v>141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>
      <c r="A55" s="7" t="s">
        <v>50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>
      <c r="A56" s="7" t="s">
        <v>142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2</v>
      </c>
    </row>
    <row r="57" spans="1:16" ht="25.5">
      <c r="A57" s="7" t="s">
        <v>51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1</v>
      </c>
    </row>
    <row r="58" spans="1:16" ht="15.75">
      <c r="A58" s="7" t="s">
        <v>52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1</v>
      </c>
    </row>
    <row r="59" spans="1:16" ht="15.75">
      <c r="A59" s="7" t="s">
        <v>143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2</v>
      </c>
    </row>
    <row r="60" spans="1:16" ht="25.5">
      <c r="A60" s="7" t="s">
        <v>144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2</v>
      </c>
    </row>
    <row r="61" spans="1:16" ht="15.75">
      <c r="A61" s="7" t="s">
        <v>145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2</v>
      </c>
    </row>
    <row r="62" spans="1:16" ht="25.5">
      <c r="A62" s="7" t="s">
        <v>146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2</v>
      </c>
    </row>
    <row r="63" spans="1:16" ht="15.75">
      <c r="A63" s="7" t="s">
        <v>53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>
      <c r="A64" s="7" t="s">
        <v>54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0</v>
      </c>
    </row>
    <row r="65" spans="1:16" ht="15.75">
      <c r="A65" s="7" t="s">
        <v>55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1</v>
      </c>
    </row>
    <row r="66" spans="1:16" ht="15.75">
      <c r="A66" s="7" t="s">
        <v>56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147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>
      <c r="A68" s="7" t="s">
        <v>148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75">
      <c r="A69" s="7" t="s">
        <v>149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>
      <c r="A70" s="7" t="s">
        <v>150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1</v>
      </c>
    </row>
    <row r="71" spans="1:16" ht="15.75">
      <c r="A71" s="7" t="s">
        <v>151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2</v>
      </c>
    </row>
    <row r="72" spans="1:16" ht="25.5">
      <c r="A72" s="7" t="s">
        <v>152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2</v>
      </c>
    </row>
    <row r="73" spans="1:16" ht="15.75">
      <c r="A73" s="7" t="s">
        <v>57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58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>
      <c r="A75" s="7" t="s">
        <v>153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1</v>
      </c>
    </row>
    <row r="76" spans="1:16" ht="15.75">
      <c r="A76" s="7" t="s">
        <v>59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>
      <c r="A77" s="7" t="s">
        <v>154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>
      <c r="A78" s="7" t="s">
        <v>60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>
      <c r="A79" s="7" t="s">
        <v>61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>
      <c r="A80" s="7" t="s">
        <v>62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0</v>
      </c>
    </row>
    <row r="81" spans="1:16" ht="15.75">
      <c r="A81" s="67" t="s">
        <v>155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4</v>
      </c>
    </row>
    <row r="82" spans="1:16" ht="15.75">
      <c r="A82" s="7" t="s">
        <v>178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2</v>
      </c>
    </row>
    <row r="83" spans="1:16" ht="15.75">
      <c r="A83" s="7" t="s">
        <v>63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0</v>
      </c>
    </row>
    <row r="84" spans="1:16" ht="15.75">
      <c r="A84" s="7" t="s">
        <v>64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0</v>
      </c>
    </row>
    <row r="85" spans="1:16" ht="15.75" customHeight="1">
      <c r="A85" s="7" t="s">
        <v>156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0</v>
      </c>
    </row>
    <row r="86" spans="1:16" ht="15.75" customHeight="1">
      <c r="A86" s="7" t="s">
        <v>179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zoomScalePageLayoutView="0" workbookViewId="0" topLeftCell="A17">
      <selection activeCell="P23" sqref="P23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8" t="s">
        <v>163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73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691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164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65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11347</v>
      </c>
    </row>
    <row r="22" spans="1:16" ht="15.75">
      <c r="A22" s="7" t="s">
        <v>66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11347</v>
      </c>
    </row>
    <row r="23" spans="1:16" ht="15.75">
      <c r="A23" s="7" t="s">
        <v>67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/>
    </row>
    <row r="24" spans="1:16" ht="25.5">
      <c r="A24" s="7" t="s">
        <v>68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/>
    </row>
    <row r="25" spans="1:16" ht="15.75">
      <c r="A25" s="7" t="s">
        <v>69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/>
    </row>
    <row r="26" spans="1:16" ht="15.75">
      <c r="A26" s="7" t="s">
        <v>70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</row>
    <row r="27" spans="1:16" ht="15.75">
      <c r="A27" s="7" t="s">
        <v>71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</row>
    <row r="28" spans="1:16" ht="15.75">
      <c r="A28" s="7" t="s">
        <v>72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/>
    </row>
    <row r="29" spans="1:16" ht="15.75">
      <c r="A29" s="7" t="s">
        <v>129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Гумерова Светлана Салаватовна</dc:creator>
  <cp:keywords/>
  <dc:description/>
  <cp:lastModifiedBy>Розалия</cp:lastModifiedBy>
  <cp:lastPrinted>2019-01-17T06:41:58Z</cp:lastPrinted>
  <dcterms:created xsi:type="dcterms:W3CDTF">2009-09-17T07:17:02Z</dcterms:created>
  <dcterms:modified xsi:type="dcterms:W3CDTF">2019-01-29T04:45:31Z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15.01.001.56.26.359</vt:lpwstr>
  </property>
</Properties>
</file>